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 defaultThemeVersion="124226"/>
  <xr:revisionPtr revIDLastSave="0" documentId="13_ncr:1_{4650A7E1-BD5B-4676-8DCB-DC6BEDA0DA80}" xr6:coauthVersionLast="47" xr6:coauthVersionMax="47" xr10:uidLastSave="{00000000-0000-0000-0000-000000000000}"/>
  <bookViews>
    <workbookView xWindow="-120" yWindow="-120" windowWidth="20730" windowHeight="11160" tabRatio="910" xr2:uid="{00000000-000D-0000-FFFF-FFFF00000000}"/>
  </bookViews>
  <sheets>
    <sheet name="NL1" sheetId="1" r:id="rId1"/>
    <sheet name="NL2" sheetId="7" r:id="rId2"/>
    <sheet name="NL3" sheetId="8" r:id="rId3"/>
    <sheet name="NL4" sheetId="9" r:id="rId4"/>
    <sheet name="NL5" sheetId="10" r:id="rId5"/>
    <sheet name="NL6" sheetId="11" r:id="rId6"/>
    <sheet name="NL7" sheetId="12" r:id="rId7"/>
    <sheet name="NL10" sheetId="13" r:id="rId8"/>
    <sheet name="NL11" sheetId="19" r:id="rId9"/>
    <sheet name="NL12" sheetId="14" r:id="rId10"/>
    <sheet name="NL13" sheetId="15" r:id="rId11"/>
    <sheet name="NL14" sheetId="16" r:id="rId12"/>
    <sheet name="NL15" sheetId="17" r:id="rId13"/>
    <sheet name="NL17" sheetId="18" r:id="rId14"/>
    <sheet name="NL18" sheetId="20" r:id="rId15"/>
    <sheet name="NL20" sheetId="4" r:id="rId16"/>
    <sheet name="NL26" sheetId="5" r:id="rId17"/>
    <sheet name="NL33" sheetId="2" r:id="rId18"/>
    <sheet name="NL36" sheetId="6" r:id="rId19"/>
    <sheet name="NL44" sheetId="21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9" i="14" l="1"/>
  <c r="BN35" i="14"/>
  <c r="BM35" i="14"/>
  <c r="BN19" i="14"/>
  <c r="BM19" i="14"/>
  <c r="Q9" i="20"/>
  <c r="Q8" i="20"/>
  <c r="DR11" i="2"/>
  <c r="BI10" i="6"/>
  <c r="BH10" i="6"/>
  <c r="BM13" i="6"/>
  <c r="BL13" i="6"/>
  <c r="BM12" i="6"/>
  <c r="BL12" i="6"/>
  <c r="BM10" i="6"/>
  <c r="BL10" i="6"/>
  <c r="BM9" i="6"/>
  <c r="BL9" i="6"/>
  <c r="BM8" i="6"/>
  <c r="BL8" i="6"/>
  <c r="BM7" i="6"/>
  <c r="BL7" i="6"/>
  <c r="BM6" i="6"/>
  <c r="BL6" i="6"/>
  <c r="BM5" i="6"/>
  <c r="BL5" i="6"/>
  <c r="AE16" i="8"/>
  <c r="Z23" i="7"/>
  <c r="Z21" i="7"/>
  <c r="Y22" i="7"/>
  <c r="M22" i="7"/>
  <c r="L22" i="7"/>
  <c r="J16" i="8"/>
  <c r="R31" i="14"/>
  <c r="Q31" i="14"/>
  <c r="R15" i="14"/>
  <c r="Q15" i="14"/>
  <c r="AD19" i="14"/>
  <c r="AC19" i="14"/>
  <c r="K22" i="7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19" i="14"/>
  <c r="J18" i="14"/>
  <c r="J13" i="14"/>
  <c r="J10" i="14"/>
  <c r="J7" i="14"/>
  <c r="J6" i="14"/>
  <c r="D16" i="8"/>
  <c r="F18" i="14"/>
  <c r="F15" i="16"/>
  <c r="B15" i="16"/>
  <c r="C15" i="16"/>
  <c r="D15" i="16"/>
  <c r="E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C28" i="15"/>
  <c r="B28" i="15"/>
  <c r="D28" i="15"/>
  <c r="F9" i="13"/>
  <c r="B9" i="13"/>
  <c r="C9" i="13"/>
  <c r="D9" i="13"/>
  <c r="E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B22" i="7"/>
  <c r="CC19" i="14"/>
  <c r="CB19" i="14"/>
  <c r="AC16" i="8"/>
  <c r="AC22" i="7"/>
  <c r="EN16" i="2"/>
  <c r="EM16" i="2"/>
  <c r="BN11" i="2" l="1"/>
  <c r="AM31" i="14"/>
  <c r="AL31" i="14"/>
  <c r="AM19" i="14"/>
  <c r="N22" i="7"/>
  <c r="AF22" i="7"/>
  <c r="CO19" i="14"/>
  <c r="CN20" i="14"/>
  <c r="CN19" i="14"/>
  <c r="EZ17" i="2"/>
  <c r="EY17" i="2"/>
  <c r="EX17" i="2"/>
  <c r="EW17" i="2"/>
  <c r="EW18" i="2" s="1"/>
  <c r="EV17" i="2"/>
  <c r="EZ11" i="2"/>
  <c r="EY11" i="2"/>
  <c r="EY18" i="2" s="1"/>
  <c r="EX11" i="2"/>
  <c r="EW11" i="2"/>
  <c r="EV11" i="2"/>
  <c r="EZ18" i="2" l="1"/>
  <c r="EV18" i="2"/>
  <c r="EX18" i="2"/>
  <c r="EU17" i="2"/>
  <c r="ET17" i="2"/>
  <c r="ES17" i="2"/>
  <c r="ER17" i="2"/>
  <c r="EQ17" i="2"/>
  <c r="EP17" i="2"/>
  <c r="EO17" i="2"/>
  <c r="EN17" i="2"/>
  <c r="EM17" i="2"/>
  <c r="EL17" i="2"/>
  <c r="EK17" i="2"/>
  <c r="EJ17" i="2"/>
  <c r="EI17" i="2"/>
  <c r="EH17" i="2"/>
  <c r="EG17" i="2"/>
  <c r="EF17" i="2"/>
  <c r="EE17" i="2"/>
  <c r="ED17" i="2"/>
  <c r="EC17" i="2"/>
  <c r="EB17" i="2"/>
  <c r="EA17" i="2"/>
  <c r="DZ17" i="2"/>
  <c r="DY17" i="2"/>
  <c r="DX17" i="2"/>
  <c r="DW17" i="2"/>
  <c r="DV17" i="2"/>
  <c r="DU17" i="2"/>
  <c r="DT17" i="2"/>
  <c r="DS17" i="2"/>
  <c r="DR17" i="2"/>
  <c r="DR18" i="2" s="1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N18" i="2" s="1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EU11" i="2"/>
  <c r="EU18" i="2" s="1"/>
  <c r="ET11" i="2"/>
  <c r="ET18" i="2" s="1"/>
  <c r="ES11" i="2"/>
  <c r="ER11" i="2"/>
  <c r="ER18" i="2" s="1"/>
  <c r="EQ11" i="2"/>
  <c r="EQ18" i="2" s="1"/>
  <c r="EP11" i="2"/>
  <c r="EO11" i="2"/>
  <c r="EN11" i="2"/>
  <c r="EN18" i="2" s="1"/>
  <c r="EM11" i="2"/>
  <c r="EL11" i="2"/>
  <c r="EL18" i="2" s="1"/>
  <c r="EK11" i="2"/>
  <c r="EJ11" i="2"/>
  <c r="EI11" i="2"/>
  <c r="EH11" i="2"/>
  <c r="EG11" i="2"/>
  <c r="EF11" i="2"/>
  <c r="EF18" i="2" s="1"/>
  <c r="EE11" i="2"/>
  <c r="EE18" i="2" s="1"/>
  <c r="ED11" i="2"/>
  <c r="ED18" i="2" s="1"/>
  <c r="EC11" i="2"/>
  <c r="EB11" i="2"/>
  <c r="EA11" i="2"/>
  <c r="DZ11" i="2"/>
  <c r="DZ18" i="2" s="1"/>
  <c r="DY11" i="2"/>
  <c r="DY18" i="2" s="1"/>
  <c r="DX11" i="2"/>
  <c r="DX18" i="2" s="1"/>
  <c r="DW11" i="2"/>
  <c r="DW18" i="2" s="1"/>
  <c r="DV11" i="2"/>
  <c r="DV18" i="2" s="1"/>
  <c r="DU11" i="2"/>
  <c r="DT11" i="2"/>
  <c r="DS11" i="2"/>
  <c r="DQ11" i="2"/>
  <c r="DP11" i="2"/>
  <c r="DO11" i="2"/>
  <c r="DN11" i="2"/>
  <c r="DM11" i="2"/>
  <c r="DL11" i="2"/>
  <c r="DK11" i="2"/>
  <c r="DK18" i="2" s="1"/>
  <c r="DJ11" i="2"/>
  <c r="DI11" i="2"/>
  <c r="DH11" i="2"/>
  <c r="DG11" i="2"/>
  <c r="DF11" i="2"/>
  <c r="DE11" i="2"/>
  <c r="DD11" i="2"/>
  <c r="DC11" i="2"/>
  <c r="DC18" i="2" s="1"/>
  <c r="DB11" i="2"/>
  <c r="DA11" i="2"/>
  <c r="CZ11" i="2"/>
  <c r="CY11" i="2"/>
  <c r="CY18" i="2" s="1"/>
  <c r="CX11" i="2"/>
  <c r="CW11" i="2"/>
  <c r="CV11" i="2"/>
  <c r="CV18" i="2" s="1"/>
  <c r="CU11" i="2"/>
  <c r="CU18" i="2" s="1"/>
  <c r="CT11" i="2"/>
  <c r="CS11" i="2"/>
  <c r="CS18" i="2" s="1"/>
  <c r="CR11" i="2"/>
  <c r="CQ11" i="2"/>
  <c r="CQ18" i="2" s="1"/>
  <c r="CP11" i="2"/>
  <c r="CO11" i="2"/>
  <c r="CN11" i="2"/>
  <c r="CM11" i="2"/>
  <c r="CL11" i="2"/>
  <c r="CK11" i="2"/>
  <c r="CJ11" i="2"/>
  <c r="CI11" i="2"/>
  <c r="CH11" i="2"/>
  <c r="CH18" i="2" s="1"/>
  <c r="CG11" i="2"/>
  <c r="CF11" i="2"/>
  <c r="CE11" i="2"/>
  <c r="CD11" i="2"/>
  <c r="CC11" i="2"/>
  <c r="CB11" i="2"/>
  <c r="CA11" i="2"/>
  <c r="BZ11" i="2"/>
  <c r="BY11" i="2"/>
  <c r="BX11" i="2"/>
  <c r="BW11" i="2"/>
  <c r="BW18" i="2" s="1"/>
  <c r="BV11" i="2"/>
  <c r="BU11" i="2"/>
  <c r="BU18" i="2" s="1"/>
  <c r="BT11" i="2"/>
  <c r="BS11" i="2"/>
  <c r="BR11" i="2"/>
  <c r="BQ11" i="2"/>
  <c r="BP11" i="2"/>
  <c r="BP18" i="2" s="1"/>
  <c r="BO11" i="2"/>
  <c r="BM11" i="2"/>
  <c r="BM18" i="2" s="1"/>
  <c r="BL11" i="2"/>
  <c r="BL18" i="2" s="1"/>
  <c r="BK11" i="2"/>
  <c r="BK18" i="2" s="1"/>
  <c r="BJ11" i="2"/>
  <c r="BI11" i="2"/>
  <c r="BH11" i="2"/>
  <c r="BH18" i="2" s="1"/>
  <c r="BG11" i="2"/>
  <c r="BF11" i="2"/>
  <c r="BE11" i="2"/>
  <c r="BD11" i="2"/>
  <c r="BC11" i="2"/>
  <c r="BC18" i="2" s="1"/>
  <c r="BB11" i="2"/>
  <c r="BB18" i="2" s="1"/>
  <c r="BA11" i="2"/>
  <c r="AZ11" i="2"/>
  <c r="AY11" i="2"/>
  <c r="AX11" i="2"/>
  <c r="AX18" i="2" s="1"/>
  <c r="AW11" i="2"/>
  <c r="AW18" i="2" s="1"/>
  <c r="AV11" i="2"/>
  <c r="AU11" i="2"/>
  <c r="AU18" i="2" s="1"/>
  <c r="AT11" i="2"/>
  <c r="AS11" i="2"/>
  <c r="AR11" i="2"/>
  <c r="AQ11" i="2"/>
  <c r="AP11" i="2"/>
  <c r="AO11" i="2"/>
  <c r="AN11" i="2"/>
  <c r="AN18" i="2" s="1"/>
  <c r="AM11" i="2"/>
  <c r="AM18" i="2" s="1"/>
  <c r="AL11" i="2"/>
  <c r="AK11" i="2"/>
  <c r="AJ11" i="2"/>
  <c r="AI11" i="2"/>
  <c r="AH11" i="2"/>
  <c r="AH18" i="2" s="1"/>
  <c r="AG11" i="2"/>
  <c r="AG18" i="2" s="1"/>
  <c r="AF11" i="2"/>
  <c r="AF18" i="2" s="1"/>
  <c r="AE11" i="2"/>
  <c r="AD11" i="2"/>
  <c r="AD18" i="2" s="1"/>
  <c r="AC11" i="2"/>
  <c r="AB11" i="2"/>
  <c r="AA11" i="2"/>
  <c r="Z11" i="2"/>
  <c r="Y11" i="2"/>
  <c r="X11" i="2"/>
  <c r="X18" i="2" s="1"/>
  <c r="W11" i="2"/>
  <c r="V11" i="2"/>
  <c r="U11" i="2"/>
  <c r="T11" i="2"/>
  <c r="S11" i="2"/>
  <c r="R11" i="2"/>
  <c r="Q11" i="2"/>
  <c r="Q18" i="2" s="1"/>
  <c r="P11" i="2"/>
  <c r="P18" i="2" s="1"/>
  <c r="O11" i="2"/>
  <c r="N11" i="2"/>
  <c r="M11" i="2"/>
  <c r="L11" i="2"/>
  <c r="L18" i="2" s="1"/>
  <c r="K11" i="2"/>
  <c r="J11" i="2"/>
  <c r="I11" i="2"/>
  <c r="I18" i="2" s="1"/>
  <c r="H11" i="2"/>
  <c r="H18" i="2" s="1"/>
  <c r="G11" i="2"/>
  <c r="G18" i="2" s="1"/>
  <c r="F11" i="2"/>
  <c r="E11" i="2"/>
  <c r="D11" i="2"/>
  <c r="C11" i="2"/>
  <c r="B11" i="2"/>
  <c r="AG9" i="20"/>
  <c r="AF9" i="20"/>
  <c r="AD9" i="20"/>
  <c r="AC9" i="20"/>
  <c r="AB9" i="20"/>
  <c r="AA9" i="20"/>
  <c r="Y9" i="20"/>
  <c r="W9" i="20"/>
  <c r="V9" i="20"/>
  <c r="U9" i="20"/>
  <c r="T9" i="20"/>
  <c r="S9" i="20"/>
  <c r="R9" i="20"/>
  <c r="P9" i="20"/>
  <c r="M9" i="20"/>
  <c r="K9" i="20"/>
  <c r="J9" i="20"/>
  <c r="I9" i="20"/>
  <c r="H9" i="20"/>
  <c r="G9" i="20"/>
  <c r="F9" i="20"/>
  <c r="D9" i="20"/>
  <c r="C9" i="20"/>
  <c r="B9" i="20"/>
  <c r="AE9" i="20"/>
  <c r="L9" i="20"/>
  <c r="E9" i="20"/>
  <c r="Z9" i="20"/>
  <c r="X9" i="20"/>
  <c r="O9" i="20"/>
  <c r="N9" i="20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G100" i="9"/>
  <c r="AG99" i="9"/>
  <c r="AG98" i="9"/>
  <c r="AG97" i="9"/>
  <c r="AG96" i="9"/>
  <c r="AG86" i="9"/>
  <c r="AG80" i="9"/>
  <c r="AG79" i="9"/>
  <c r="AG78" i="9"/>
  <c r="AG77" i="9"/>
  <c r="AG76" i="9"/>
  <c r="AG70" i="9"/>
  <c r="AG69" i="9"/>
  <c r="AG68" i="9"/>
  <c r="AG67" i="9"/>
  <c r="AG66" i="9"/>
  <c r="AG60" i="9"/>
  <c r="AG59" i="9"/>
  <c r="AG58" i="9"/>
  <c r="AG57" i="9"/>
  <c r="AG56" i="9"/>
  <c r="AG50" i="9"/>
  <c r="AG49" i="9"/>
  <c r="AG48" i="9"/>
  <c r="AG47" i="9"/>
  <c r="AG40" i="9"/>
  <c r="AG37" i="9"/>
  <c r="AG27" i="9"/>
  <c r="AG16" i="9"/>
  <c r="AG10" i="9"/>
  <c r="AG7" i="9"/>
  <c r="AG98" i="11"/>
  <c r="AG97" i="11"/>
  <c r="AG96" i="11"/>
  <c r="AG88" i="11"/>
  <c r="AG87" i="11"/>
  <c r="AG86" i="11"/>
  <c r="AG78" i="11"/>
  <c r="AG77" i="11"/>
  <c r="AG76" i="11"/>
  <c r="AG68" i="11"/>
  <c r="AG67" i="11"/>
  <c r="AG66" i="11"/>
  <c r="AG58" i="11"/>
  <c r="AG57" i="11"/>
  <c r="AG56" i="11"/>
  <c r="AG48" i="11"/>
  <c r="AG47" i="11"/>
  <c r="AG46" i="11"/>
  <c r="AG38" i="11"/>
  <c r="AG37" i="11"/>
  <c r="AG36" i="11"/>
  <c r="AG28" i="11"/>
  <c r="AG27" i="11"/>
  <c r="AG26" i="11"/>
  <c r="AG18" i="11"/>
  <c r="AG17" i="11"/>
  <c r="AG16" i="11"/>
  <c r="AG8" i="11"/>
  <c r="AG7" i="11"/>
  <c r="AG6" i="11"/>
  <c r="AG8" i="8"/>
  <c r="AG7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B9" i="8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H14" i="1"/>
  <c r="H12" i="1"/>
  <c r="H7" i="1"/>
  <c r="DB18" i="2" l="1"/>
  <c r="DA18" i="2"/>
  <c r="CZ18" i="2"/>
  <c r="CR18" i="2"/>
  <c r="CN18" i="2"/>
  <c r="DG18" i="2"/>
  <c r="DD18" i="2"/>
  <c r="DL18" i="2"/>
  <c r="DJ18" i="2"/>
  <c r="DI18" i="2"/>
  <c r="DH18" i="2"/>
  <c r="CM18" i="2"/>
  <c r="CL18" i="2"/>
  <c r="CK18" i="2"/>
  <c r="CJ18" i="2"/>
  <c r="CI18" i="2"/>
  <c r="CF18" i="2"/>
  <c r="CE18" i="2"/>
  <c r="CD18" i="2"/>
  <c r="CC18" i="2"/>
  <c r="CB18" i="2"/>
  <c r="CA18" i="2"/>
  <c r="BZ18" i="2"/>
  <c r="BX18" i="2"/>
  <c r="BV18" i="2"/>
  <c r="BT18" i="2"/>
  <c r="BS18" i="2"/>
  <c r="BR18" i="2"/>
  <c r="BO18" i="2"/>
  <c r="BF18" i="2"/>
  <c r="BE18" i="2"/>
  <c r="DQ18" i="2"/>
  <c r="DP18" i="2"/>
  <c r="DO18" i="2"/>
  <c r="DN18" i="2"/>
  <c r="DT18" i="2"/>
  <c r="DS18" i="2"/>
  <c r="CT18" i="2"/>
  <c r="BD18" i="2"/>
  <c r="AZ18" i="2"/>
  <c r="AJ18" i="2"/>
  <c r="AR18" i="2"/>
  <c r="AP18" i="2"/>
  <c r="AE18" i="2"/>
  <c r="AB18" i="2"/>
  <c r="Y18" i="2"/>
  <c r="Z18" i="2"/>
  <c r="W18" i="2"/>
  <c r="V18" i="2"/>
  <c r="AA18" i="2"/>
  <c r="AI18" i="2"/>
  <c r="AQ18" i="2"/>
  <c r="BG18" i="2"/>
  <c r="CX18" i="2"/>
  <c r="DF18" i="2"/>
  <c r="U18" i="2"/>
  <c r="T18" i="2"/>
  <c r="S18" i="2"/>
  <c r="AY18" i="2"/>
  <c r="AV18" i="2"/>
  <c r="AO18" i="2"/>
  <c r="O18" i="2"/>
  <c r="N18" i="2"/>
  <c r="M18" i="2"/>
  <c r="K18" i="2"/>
  <c r="CP18" i="2"/>
  <c r="BJ18" i="2"/>
  <c r="AT18" i="2"/>
  <c r="AL18" i="2"/>
  <c r="EA18" i="2"/>
  <c r="EB18" i="2"/>
  <c r="EJ18" i="2"/>
  <c r="EI18" i="2"/>
  <c r="EH18" i="2"/>
  <c r="EG18" i="2"/>
  <c r="EP18" i="2"/>
  <c r="EO18" i="2"/>
  <c r="EM18" i="2"/>
  <c r="F18" i="2"/>
  <c r="E18" i="2"/>
  <c r="D18" i="2"/>
  <c r="C18" i="2"/>
  <c r="AG13" i="7"/>
  <c r="B18" i="2"/>
  <c r="J18" i="2"/>
  <c r="R18" i="2"/>
  <c r="AC18" i="2"/>
  <c r="AK18" i="2"/>
  <c r="AS18" i="2"/>
  <c r="BA18" i="2"/>
  <c r="BI18" i="2"/>
  <c r="BQ18" i="2"/>
  <c r="BY18" i="2"/>
  <c r="CG18" i="2"/>
  <c r="CO18" i="2"/>
  <c r="CW18" i="2"/>
  <c r="DE18" i="2"/>
  <c r="DM18" i="2"/>
  <c r="DU18" i="2"/>
  <c r="EC18" i="2"/>
  <c r="EK18" i="2"/>
  <c r="ES18" i="2"/>
  <c r="CM23" i="14" l="1"/>
  <c r="AG11" i="13"/>
  <c r="AE14" i="1"/>
  <c r="AE12" i="1"/>
  <c r="AE7" i="1"/>
  <c r="D19" i="7" l="1"/>
  <c r="BP20" i="14" l="1"/>
  <c r="AG30" i="9" l="1"/>
  <c r="AG20" i="9"/>
  <c r="H87" i="9" l="1"/>
  <c r="AF90" i="9"/>
  <c r="AE90" i="9"/>
  <c r="AD90" i="9"/>
  <c r="AC90" i="9"/>
  <c r="AB90" i="9"/>
  <c r="AA90" i="9"/>
  <c r="Z90" i="9"/>
  <c r="Y90" i="9"/>
  <c r="X90" i="9"/>
  <c r="W90" i="9"/>
  <c r="V90" i="9"/>
  <c r="U90" i="9"/>
  <c r="T90" i="9"/>
  <c r="S90" i="9"/>
  <c r="R90" i="9"/>
  <c r="Q90" i="9"/>
  <c r="P90" i="9"/>
  <c r="O90" i="9"/>
  <c r="N90" i="9"/>
  <c r="M90" i="9"/>
  <c r="L90" i="9"/>
  <c r="K90" i="9"/>
  <c r="J90" i="9"/>
  <c r="H90" i="9"/>
  <c r="G90" i="9"/>
  <c r="F90" i="9"/>
  <c r="E90" i="9"/>
  <c r="D90" i="9"/>
  <c r="C90" i="9"/>
  <c r="B90" i="9"/>
  <c r="I90" i="9"/>
  <c r="AG90" i="9" l="1"/>
  <c r="AF16" i="8" l="1"/>
  <c r="AD16" i="8"/>
  <c r="W16" i="8"/>
  <c r="V16" i="8"/>
  <c r="L16" i="8"/>
  <c r="I16" i="8"/>
  <c r="H16" i="8"/>
  <c r="BY36" i="14" l="1"/>
  <c r="BX34" i="14"/>
  <c r="BX29" i="14"/>
  <c r="BX28" i="14"/>
  <c r="BX23" i="14"/>
  <c r="BX22" i="14"/>
  <c r="BX19" i="14"/>
  <c r="BX18" i="14"/>
  <c r="BX10" i="14"/>
  <c r="BX13" i="14"/>
  <c r="BX7" i="14"/>
  <c r="BX6" i="14"/>
  <c r="AA16" i="8" l="1"/>
  <c r="K16" i="8"/>
  <c r="K24" i="16" l="1"/>
  <c r="AG10" i="11" l="1"/>
  <c r="AG9" i="11"/>
  <c r="AG19" i="11"/>
  <c r="AG29" i="11"/>
  <c r="AG40" i="11"/>
  <c r="AG39" i="11"/>
  <c r="AG50" i="11"/>
  <c r="AG49" i="11"/>
  <c r="AG60" i="11"/>
  <c r="AG59" i="11"/>
  <c r="AG70" i="11"/>
  <c r="AG69" i="11"/>
  <c r="AG80" i="11"/>
  <c r="AG79" i="11"/>
  <c r="AG100" i="11"/>
  <c r="AG99" i="11"/>
  <c r="AF90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S90" i="11"/>
  <c r="Q90" i="11"/>
  <c r="P90" i="11"/>
  <c r="O90" i="11"/>
  <c r="M90" i="11"/>
  <c r="K90" i="11"/>
  <c r="J90" i="11"/>
  <c r="I90" i="11"/>
  <c r="H90" i="11"/>
  <c r="G90" i="11"/>
  <c r="F90" i="11"/>
  <c r="E90" i="11"/>
  <c r="D90" i="11"/>
  <c r="C90" i="11"/>
  <c r="B90" i="11"/>
  <c r="AF89" i="11"/>
  <c r="AE89" i="11"/>
  <c r="AD89" i="11"/>
  <c r="AC89" i="11"/>
  <c r="AB89" i="11"/>
  <c r="AA89" i="11"/>
  <c r="Z89" i="11"/>
  <c r="Y89" i="11"/>
  <c r="X89" i="11"/>
  <c r="W89" i="11"/>
  <c r="V89" i="11"/>
  <c r="U89" i="11"/>
  <c r="T89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AG10" i="10"/>
  <c r="AG9" i="10"/>
  <c r="AG8" i="10"/>
  <c r="AG7" i="10"/>
  <c r="AG6" i="10"/>
  <c r="AG20" i="10"/>
  <c r="AG18" i="10"/>
  <c r="AG17" i="10"/>
  <c r="AG16" i="10"/>
  <c r="AG26" i="10"/>
  <c r="AG40" i="10"/>
  <c r="AG39" i="10"/>
  <c r="AG38" i="10"/>
  <c r="AG37" i="10"/>
  <c r="AG36" i="10"/>
  <c r="AG50" i="10"/>
  <c r="AG49" i="10"/>
  <c r="AG48" i="10"/>
  <c r="AG47" i="10"/>
  <c r="AG46" i="10"/>
  <c r="AG60" i="10"/>
  <c r="AG59" i="10"/>
  <c r="AG58" i="10"/>
  <c r="AG57" i="10"/>
  <c r="AG56" i="10"/>
  <c r="AG70" i="10"/>
  <c r="AG69" i="10"/>
  <c r="AG68" i="10"/>
  <c r="AG67" i="10"/>
  <c r="AG66" i="10"/>
  <c r="AG80" i="10"/>
  <c r="AG79" i="10"/>
  <c r="AG78" i="10"/>
  <c r="AG77" i="10"/>
  <c r="AG76" i="10"/>
  <c r="AG100" i="10"/>
  <c r="AG99" i="10"/>
  <c r="AG98" i="10"/>
  <c r="AG97" i="10"/>
  <c r="AG96" i="10"/>
  <c r="AF90" i="10"/>
  <c r="AE90" i="10"/>
  <c r="AD90" i="10"/>
  <c r="AC90" i="10"/>
  <c r="AB90" i="10"/>
  <c r="AA90" i="10"/>
  <c r="Z90" i="10"/>
  <c r="Y90" i="10"/>
  <c r="W90" i="10"/>
  <c r="V90" i="10"/>
  <c r="U90" i="10"/>
  <c r="T90" i="10"/>
  <c r="S90" i="10"/>
  <c r="Q90" i="10"/>
  <c r="P90" i="10"/>
  <c r="O90" i="10"/>
  <c r="M90" i="10"/>
  <c r="K90" i="10"/>
  <c r="J90" i="10"/>
  <c r="I90" i="10"/>
  <c r="H90" i="10"/>
  <c r="G90" i="10"/>
  <c r="F90" i="10"/>
  <c r="E90" i="10"/>
  <c r="D90" i="10"/>
  <c r="C90" i="10"/>
  <c r="B90" i="10"/>
  <c r="AF89" i="10"/>
  <c r="AE89" i="10"/>
  <c r="AD89" i="10"/>
  <c r="AC89" i="10"/>
  <c r="AB89" i="10"/>
  <c r="AA89" i="10"/>
  <c r="Z89" i="10"/>
  <c r="Y89" i="10"/>
  <c r="W89" i="10"/>
  <c r="V89" i="10"/>
  <c r="U89" i="10"/>
  <c r="T89" i="10"/>
  <c r="S89" i="10"/>
  <c r="Q89" i="10"/>
  <c r="P89" i="10"/>
  <c r="O89" i="10"/>
  <c r="M89" i="10"/>
  <c r="K89" i="10"/>
  <c r="J89" i="10"/>
  <c r="I89" i="10"/>
  <c r="H89" i="10"/>
  <c r="G89" i="10"/>
  <c r="F89" i="10"/>
  <c r="E89" i="10"/>
  <c r="D89" i="10"/>
  <c r="C89" i="10"/>
  <c r="B89" i="10"/>
  <c r="AF88" i="10"/>
  <c r="AE88" i="10"/>
  <c r="AD88" i="10"/>
  <c r="AC88" i="10"/>
  <c r="AB88" i="10"/>
  <c r="AA88" i="10"/>
  <c r="Z88" i="10"/>
  <c r="Y88" i="10"/>
  <c r="X88" i="10"/>
  <c r="W88" i="10"/>
  <c r="V88" i="10"/>
  <c r="U88" i="10"/>
  <c r="T88" i="10"/>
  <c r="S88" i="10"/>
  <c r="R88" i="10"/>
  <c r="Q88" i="10"/>
  <c r="P88" i="10"/>
  <c r="O88" i="10"/>
  <c r="N88" i="10"/>
  <c r="M88" i="10"/>
  <c r="K88" i="10"/>
  <c r="J88" i="10"/>
  <c r="I88" i="10"/>
  <c r="H88" i="10"/>
  <c r="G88" i="10"/>
  <c r="F88" i="10"/>
  <c r="E88" i="10"/>
  <c r="D88" i="10"/>
  <c r="C88" i="10"/>
  <c r="B88" i="10"/>
  <c r="AF87" i="10"/>
  <c r="AE87" i="10"/>
  <c r="AD87" i="10"/>
  <c r="AC87" i="10"/>
  <c r="AB87" i="10"/>
  <c r="AA87" i="10"/>
  <c r="Z87" i="10"/>
  <c r="Y87" i="10"/>
  <c r="X87" i="10"/>
  <c r="W87" i="10"/>
  <c r="V87" i="10"/>
  <c r="U87" i="10"/>
  <c r="T87" i="10"/>
  <c r="S87" i="10"/>
  <c r="Q87" i="10"/>
  <c r="P87" i="10"/>
  <c r="O87" i="10"/>
  <c r="N87" i="10"/>
  <c r="M87" i="10"/>
  <c r="K87" i="10"/>
  <c r="J87" i="10"/>
  <c r="I87" i="10"/>
  <c r="H87" i="10"/>
  <c r="G87" i="10"/>
  <c r="F87" i="10"/>
  <c r="E87" i="10"/>
  <c r="D87" i="10"/>
  <c r="C87" i="10"/>
  <c r="B87" i="10"/>
  <c r="AF86" i="10"/>
  <c r="AE86" i="10"/>
  <c r="AD86" i="10"/>
  <c r="AC86" i="10"/>
  <c r="AB86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AF88" i="9"/>
  <c r="AE88" i="9"/>
  <c r="AD88" i="9"/>
  <c r="AC88" i="9"/>
  <c r="AB88" i="9"/>
  <c r="AA88" i="9"/>
  <c r="Z88" i="9"/>
  <c r="Y88" i="9"/>
  <c r="W88" i="9"/>
  <c r="V88" i="9"/>
  <c r="U88" i="9"/>
  <c r="T88" i="9"/>
  <c r="S88" i="9"/>
  <c r="Q88" i="9"/>
  <c r="P88" i="9"/>
  <c r="O88" i="9"/>
  <c r="M88" i="9"/>
  <c r="K88" i="9"/>
  <c r="J88" i="9"/>
  <c r="I88" i="9"/>
  <c r="H88" i="9"/>
  <c r="G88" i="9"/>
  <c r="F88" i="9"/>
  <c r="E88" i="9"/>
  <c r="D88" i="9"/>
  <c r="C88" i="9"/>
  <c r="AF87" i="9"/>
  <c r="AE87" i="9"/>
  <c r="AD87" i="9"/>
  <c r="AC87" i="9"/>
  <c r="AB87" i="9"/>
  <c r="AA87" i="9"/>
  <c r="Z87" i="9"/>
  <c r="Y87" i="9"/>
  <c r="X87" i="9"/>
  <c r="W87" i="9"/>
  <c r="V87" i="9"/>
  <c r="U87" i="9"/>
  <c r="T87" i="9"/>
  <c r="S87" i="9"/>
  <c r="R87" i="9"/>
  <c r="Q87" i="9"/>
  <c r="P87" i="9"/>
  <c r="O87" i="9"/>
  <c r="N87" i="9"/>
  <c r="M87" i="9"/>
  <c r="L87" i="9"/>
  <c r="K87" i="9"/>
  <c r="J87" i="9"/>
  <c r="I87" i="9"/>
  <c r="G87" i="9"/>
  <c r="F87" i="9"/>
  <c r="E87" i="9"/>
  <c r="D87" i="9"/>
  <c r="C87" i="9"/>
  <c r="B87" i="9"/>
  <c r="AG46" i="9"/>
  <c r="AG38" i="9"/>
  <c r="AG36" i="9"/>
  <c r="AG26" i="9"/>
  <c r="AG18" i="9"/>
  <c r="AG17" i="9"/>
  <c r="AG8" i="9"/>
  <c r="AG6" i="9"/>
  <c r="N90" i="11"/>
  <c r="AG20" i="11"/>
  <c r="N90" i="10"/>
  <c r="N89" i="10"/>
  <c r="AG19" i="10"/>
  <c r="N88" i="9"/>
  <c r="X90" i="10"/>
  <c r="X89" i="10"/>
  <c r="X88" i="9"/>
  <c r="R90" i="11"/>
  <c r="R87" i="10"/>
  <c r="R90" i="10"/>
  <c r="R89" i="10"/>
  <c r="R88" i="9"/>
  <c r="AG87" i="9" l="1"/>
  <c r="AG89" i="11"/>
  <c r="AG86" i="10"/>
  <c r="L88" i="9"/>
  <c r="AG30" i="11" l="1"/>
  <c r="L90" i="11"/>
  <c r="AG90" i="11" s="1"/>
  <c r="AG29" i="10"/>
  <c r="L89" i="10"/>
  <c r="AG89" i="10" s="1"/>
  <c r="AG30" i="10"/>
  <c r="L90" i="10"/>
  <c r="AG90" i="10" s="1"/>
  <c r="L87" i="10"/>
  <c r="AG87" i="10" s="1"/>
  <c r="AG27" i="10"/>
  <c r="AG28" i="10"/>
  <c r="L88" i="10"/>
  <c r="AG88" i="10" s="1"/>
  <c r="B88" i="9"/>
  <c r="AG88" i="9" s="1"/>
  <c r="AG28" i="9"/>
  <c r="BF16" i="14"/>
  <c r="BF15" i="14"/>
  <c r="BF14" i="14"/>
  <c r="BF13" i="14"/>
  <c r="BF12" i="14"/>
  <c r="BF11" i="14"/>
  <c r="BF10" i="14"/>
  <c r="BF9" i="14"/>
  <c r="AG4" i="16" l="1"/>
  <c r="AG5" i="16"/>
  <c r="AG6" i="16"/>
  <c r="AG7" i="16"/>
  <c r="AG8" i="16"/>
  <c r="AG9" i="16"/>
  <c r="AG10" i="16"/>
  <c r="AG12" i="16"/>
  <c r="AG13" i="16"/>
  <c r="AG14" i="16"/>
  <c r="AG16" i="16"/>
  <c r="AG17" i="16"/>
  <c r="AG18" i="16"/>
  <c r="B19" i="16"/>
  <c r="C19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CO36" i="14"/>
  <c r="CN36" i="14"/>
  <c r="CK36" i="14"/>
  <c r="CI36" i="14"/>
  <c r="CH36" i="14"/>
  <c r="CF36" i="14"/>
  <c r="CE36" i="14"/>
  <c r="CB36" i="14"/>
  <c r="BZ36" i="14"/>
  <c r="BW36" i="14"/>
  <c r="BV36" i="14"/>
  <c r="BS36" i="14"/>
  <c r="BQ36" i="14"/>
  <c r="BP36" i="14"/>
  <c r="BN36" i="14"/>
  <c r="BM36" i="14"/>
  <c r="BK36" i="14"/>
  <c r="BJ36" i="14"/>
  <c r="BH36" i="14"/>
  <c r="BG36" i="14"/>
  <c r="BE36" i="14"/>
  <c r="BD36" i="14"/>
  <c r="BB36" i="14"/>
  <c r="BA36" i="14"/>
  <c r="AY36" i="14"/>
  <c r="AX36" i="14"/>
  <c r="AV36" i="14"/>
  <c r="AU36" i="14"/>
  <c r="AP36" i="14"/>
  <c r="AO36" i="14"/>
  <c r="AM36" i="14"/>
  <c r="AL36" i="14"/>
  <c r="AJ36" i="14"/>
  <c r="AI36" i="14"/>
  <c r="AG36" i="14"/>
  <c r="AF36" i="14"/>
  <c r="AA36" i="14"/>
  <c r="Z36" i="14"/>
  <c r="W36" i="14"/>
  <c r="U36" i="14"/>
  <c r="T36" i="14"/>
  <c r="R36" i="14"/>
  <c r="Q36" i="14"/>
  <c r="L36" i="14"/>
  <c r="K36" i="14"/>
  <c r="I36" i="14"/>
  <c r="H36" i="14"/>
  <c r="E36" i="14"/>
  <c r="C36" i="14"/>
  <c r="B36" i="14"/>
  <c r="CJ35" i="14"/>
  <c r="CG35" i="14"/>
  <c r="CD35" i="14"/>
  <c r="CA35" i="14"/>
  <c r="BU35" i="14"/>
  <c r="BT36" i="14"/>
  <c r="BR35" i="14"/>
  <c r="BO35" i="14"/>
  <c r="BL35" i="14"/>
  <c r="BI35" i="14"/>
  <c r="BF35" i="14"/>
  <c r="BC35" i="14"/>
  <c r="AZ35" i="14"/>
  <c r="AW35" i="14"/>
  <c r="AT35" i="14"/>
  <c r="AQ35" i="14"/>
  <c r="AN35" i="14"/>
  <c r="AK35" i="14"/>
  <c r="AH35" i="14"/>
  <c r="AE35" i="14"/>
  <c r="AB35" i="14"/>
  <c r="Y35" i="14"/>
  <c r="V35" i="14"/>
  <c r="S35" i="14"/>
  <c r="P35" i="14"/>
  <c r="N36" i="14"/>
  <c r="M35" i="14"/>
  <c r="G35" i="14"/>
  <c r="D35" i="14"/>
  <c r="CJ34" i="14"/>
  <c r="CG34" i="14"/>
  <c r="CD34" i="14"/>
  <c r="CA34" i="14"/>
  <c r="BU34" i="14"/>
  <c r="BR34" i="14"/>
  <c r="BL34" i="14"/>
  <c r="BI34" i="14"/>
  <c r="BF34" i="14"/>
  <c r="BC34" i="14"/>
  <c r="AZ34" i="14"/>
  <c r="AW34" i="14"/>
  <c r="AT34" i="14"/>
  <c r="AQ34" i="14"/>
  <c r="AN34" i="14"/>
  <c r="AK34" i="14"/>
  <c r="AH34" i="14"/>
  <c r="AE34" i="14"/>
  <c r="AB34" i="14"/>
  <c r="Y34" i="14"/>
  <c r="V34" i="14"/>
  <c r="S34" i="14"/>
  <c r="P34" i="14"/>
  <c r="M34" i="14"/>
  <c r="F36" i="14"/>
  <c r="D34" i="14"/>
  <c r="CP33" i="14"/>
  <c r="CM33" i="14"/>
  <c r="CJ33" i="14"/>
  <c r="CG33" i="14"/>
  <c r="CD33" i="14"/>
  <c r="CA33" i="14"/>
  <c r="BX33" i="14"/>
  <c r="BU33" i="14"/>
  <c r="BR33" i="14"/>
  <c r="BO33" i="14"/>
  <c r="BL33" i="14"/>
  <c r="BI33" i="14"/>
  <c r="BF33" i="14"/>
  <c r="BC33" i="14"/>
  <c r="AZ33" i="14"/>
  <c r="AW33" i="14"/>
  <c r="AT33" i="14"/>
  <c r="AQ33" i="14"/>
  <c r="AN33" i="14"/>
  <c r="AK33" i="14"/>
  <c r="AH33" i="14"/>
  <c r="AE33" i="14"/>
  <c r="AB33" i="14"/>
  <c r="Y33" i="14"/>
  <c r="V33" i="14"/>
  <c r="S33" i="14"/>
  <c r="P33" i="14"/>
  <c r="M33" i="14"/>
  <c r="G33" i="14"/>
  <c r="D33" i="14"/>
  <c r="CP32" i="14"/>
  <c r="CM32" i="14"/>
  <c r="CJ32" i="14"/>
  <c r="CG32" i="14"/>
  <c r="CD32" i="14"/>
  <c r="CA32" i="14"/>
  <c r="BX32" i="14"/>
  <c r="BU32" i="14"/>
  <c r="BR32" i="14"/>
  <c r="BO32" i="14"/>
  <c r="BL32" i="14"/>
  <c r="BI32" i="14"/>
  <c r="BF32" i="14"/>
  <c r="BC32" i="14"/>
  <c r="AZ32" i="14"/>
  <c r="AW32" i="14"/>
  <c r="AT32" i="14"/>
  <c r="AQ32" i="14"/>
  <c r="AN32" i="14"/>
  <c r="AK32" i="14"/>
  <c r="AH32" i="14"/>
  <c r="AE32" i="14"/>
  <c r="AB32" i="14"/>
  <c r="X36" i="14"/>
  <c r="V32" i="14"/>
  <c r="S32" i="14"/>
  <c r="P32" i="14"/>
  <c r="M32" i="14"/>
  <c r="G32" i="14"/>
  <c r="D32" i="14"/>
  <c r="CP31" i="14"/>
  <c r="CM31" i="14"/>
  <c r="CJ31" i="14"/>
  <c r="CG31" i="14"/>
  <c r="CD31" i="14"/>
  <c r="CA31" i="14"/>
  <c r="BX31" i="14"/>
  <c r="BU31" i="14"/>
  <c r="BR31" i="14"/>
  <c r="BO31" i="14"/>
  <c r="BL31" i="14"/>
  <c r="BI31" i="14"/>
  <c r="BF31" i="14"/>
  <c r="BC31" i="14"/>
  <c r="AZ31" i="14"/>
  <c r="AW31" i="14"/>
  <c r="AT31" i="14"/>
  <c r="AQ31" i="14"/>
  <c r="AN31" i="14"/>
  <c r="AK31" i="14"/>
  <c r="AH31" i="14"/>
  <c r="AE31" i="14"/>
  <c r="AB31" i="14"/>
  <c r="Y31" i="14"/>
  <c r="V31" i="14"/>
  <c r="S31" i="14"/>
  <c r="P31" i="14"/>
  <c r="M31" i="14"/>
  <c r="G31" i="14"/>
  <c r="D31" i="14"/>
  <c r="CP30" i="14"/>
  <c r="CM30" i="14"/>
  <c r="CJ30" i="14"/>
  <c r="CG30" i="14"/>
  <c r="CD30" i="14"/>
  <c r="CA30" i="14"/>
  <c r="BX30" i="14"/>
  <c r="BU30" i="14"/>
  <c r="BR30" i="14"/>
  <c r="BO30" i="14"/>
  <c r="BL30" i="14"/>
  <c r="BI30" i="14"/>
  <c r="BF30" i="14"/>
  <c r="BC30" i="14"/>
  <c r="AZ30" i="14"/>
  <c r="AW30" i="14"/>
  <c r="AS36" i="14"/>
  <c r="AR36" i="14"/>
  <c r="AQ30" i="14"/>
  <c r="AN30" i="14"/>
  <c r="AK30" i="14"/>
  <c r="AH30" i="14"/>
  <c r="AE30" i="14"/>
  <c r="AB30" i="14"/>
  <c r="Y30" i="14"/>
  <c r="V30" i="14"/>
  <c r="S30" i="14"/>
  <c r="P30" i="14"/>
  <c r="M30" i="14"/>
  <c r="G30" i="14"/>
  <c r="D30" i="14"/>
  <c r="CJ29" i="14"/>
  <c r="CG29" i="14"/>
  <c r="CD29" i="14"/>
  <c r="CA29" i="14"/>
  <c r="BU29" i="14"/>
  <c r="BR29" i="14"/>
  <c r="BL29" i="14"/>
  <c r="BI29" i="14"/>
  <c r="BF29" i="14"/>
  <c r="BC29" i="14"/>
  <c r="AZ29" i="14"/>
  <c r="AW29" i="14"/>
  <c r="AT29" i="14"/>
  <c r="AQ29" i="14"/>
  <c r="AN29" i="14"/>
  <c r="AK29" i="14"/>
  <c r="AH29" i="14"/>
  <c r="AE29" i="14"/>
  <c r="AB29" i="14"/>
  <c r="Y29" i="14"/>
  <c r="V29" i="14"/>
  <c r="S29" i="14"/>
  <c r="P29" i="14"/>
  <c r="M29" i="14"/>
  <c r="G29" i="14"/>
  <c r="D29" i="14"/>
  <c r="CJ28" i="14"/>
  <c r="CG28" i="14"/>
  <c r="CD28" i="14"/>
  <c r="CA28" i="14"/>
  <c r="BU28" i="14"/>
  <c r="BR28" i="14"/>
  <c r="BL28" i="14"/>
  <c r="BI28" i="14"/>
  <c r="BF28" i="14"/>
  <c r="BC28" i="14"/>
  <c r="AZ28" i="14"/>
  <c r="AW28" i="14"/>
  <c r="AT28" i="14"/>
  <c r="AQ28" i="14"/>
  <c r="AN28" i="14"/>
  <c r="AK28" i="14"/>
  <c r="AH28" i="14"/>
  <c r="AE28" i="14"/>
  <c r="AB28" i="14"/>
  <c r="Y28" i="14"/>
  <c r="V28" i="14"/>
  <c r="S28" i="14"/>
  <c r="P28" i="14"/>
  <c r="M28" i="14"/>
  <c r="G28" i="14"/>
  <c r="D28" i="14"/>
  <c r="CP27" i="14"/>
  <c r="CM27" i="14"/>
  <c r="CJ27" i="14"/>
  <c r="CG27" i="14"/>
  <c r="CD27" i="14"/>
  <c r="CA27" i="14"/>
  <c r="BX27" i="14"/>
  <c r="BU27" i="14"/>
  <c r="BR27" i="14"/>
  <c r="BL27" i="14"/>
  <c r="BI27" i="14"/>
  <c r="BF27" i="14"/>
  <c r="BC27" i="14"/>
  <c r="AZ27" i="14"/>
  <c r="AW27" i="14"/>
  <c r="AT27" i="14"/>
  <c r="AQ27" i="14"/>
  <c r="AN27" i="14"/>
  <c r="AK27" i="14"/>
  <c r="AH27" i="14"/>
  <c r="AE27" i="14"/>
  <c r="AB27" i="14"/>
  <c r="Y27" i="14"/>
  <c r="V27" i="14"/>
  <c r="S27" i="14"/>
  <c r="P27" i="14"/>
  <c r="M27" i="14"/>
  <c r="G27" i="14"/>
  <c r="D27" i="14"/>
  <c r="CP26" i="14"/>
  <c r="CM26" i="14"/>
  <c r="CJ26" i="14"/>
  <c r="CG26" i="14"/>
  <c r="CD26" i="14"/>
  <c r="CA26" i="14"/>
  <c r="BX26" i="14"/>
  <c r="BU26" i="14"/>
  <c r="BR26" i="14"/>
  <c r="BO26" i="14"/>
  <c r="BL26" i="14"/>
  <c r="BI26" i="14"/>
  <c r="BF26" i="14"/>
  <c r="BC26" i="14"/>
  <c r="AZ26" i="14"/>
  <c r="AW26" i="14"/>
  <c r="AT26" i="14"/>
  <c r="AQ26" i="14"/>
  <c r="AN26" i="14"/>
  <c r="AK26" i="14"/>
  <c r="AH26" i="14"/>
  <c r="AE26" i="14"/>
  <c r="AB26" i="14"/>
  <c r="Y26" i="14"/>
  <c r="V26" i="14"/>
  <c r="S26" i="14"/>
  <c r="P26" i="14"/>
  <c r="M26" i="14"/>
  <c r="G26" i="14"/>
  <c r="D26" i="14"/>
  <c r="CP25" i="14"/>
  <c r="CM25" i="14"/>
  <c r="CJ25" i="14"/>
  <c r="CG25" i="14"/>
  <c r="CD25" i="14"/>
  <c r="CA25" i="14"/>
  <c r="BX25" i="14"/>
  <c r="BU25" i="14"/>
  <c r="BR25" i="14"/>
  <c r="BO25" i="14"/>
  <c r="BL25" i="14"/>
  <c r="BI25" i="14"/>
  <c r="BF25" i="14"/>
  <c r="BC25" i="14"/>
  <c r="AZ25" i="14"/>
  <c r="AW25" i="14"/>
  <c r="AT25" i="14"/>
  <c r="AQ25" i="14"/>
  <c r="AN25" i="14"/>
  <c r="AK25" i="14"/>
  <c r="AH25" i="14"/>
  <c r="AE25" i="14"/>
  <c r="AB25" i="14"/>
  <c r="Y25" i="14"/>
  <c r="V25" i="14"/>
  <c r="S25" i="14"/>
  <c r="P25" i="14"/>
  <c r="M25" i="14"/>
  <c r="G25" i="14"/>
  <c r="D25" i="14"/>
  <c r="CP24" i="14"/>
  <c r="CM24" i="14"/>
  <c r="CJ24" i="14"/>
  <c r="CG24" i="14"/>
  <c r="CD24" i="14"/>
  <c r="CA24" i="14"/>
  <c r="BX24" i="14"/>
  <c r="BU24" i="14"/>
  <c r="BR24" i="14"/>
  <c r="BO24" i="14"/>
  <c r="BL24" i="14"/>
  <c r="BI24" i="14"/>
  <c r="BF24" i="14"/>
  <c r="BC24" i="14"/>
  <c r="AZ24" i="14"/>
  <c r="AW24" i="14"/>
  <c r="AT24" i="14"/>
  <c r="AQ24" i="14"/>
  <c r="AN24" i="14"/>
  <c r="AK24" i="14"/>
  <c r="AH24" i="14"/>
  <c r="AE24" i="14"/>
  <c r="AB24" i="14"/>
  <c r="Y24" i="14"/>
  <c r="V24" i="14"/>
  <c r="S24" i="14"/>
  <c r="P24" i="14"/>
  <c r="M24" i="14"/>
  <c r="G24" i="14"/>
  <c r="D24" i="14"/>
  <c r="CP23" i="14"/>
  <c r="CL36" i="14"/>
  <c r="CJ23" i="14"/>
  <c r="CG23" i="14"/>
  <c r="CD23" i="14"/>
  <c r="CA23" i="14"/>
  <c r="BU23" i="14"/>
  <c r="BR23" i="14"/>
  <c r="BO23" i="14"/>
  <c r="BL23" i="14"/>
  <c r="BI23" i="14"/>
  <c r="BF23" i="14"/>
  <c r="BC23" i="14"/>
  <c r="AZ23" i="14"/>
  <c r="AW23" i="14"/>
  <c r="AT23" i="14"/>
  <c r="AQ23" i="14"/>
  <c r="AN23" i="14"/>
  <c r="AK23" i="14"/>
  <c r="AH23" i="14"/>
  <c r="AE23" i="14"/>
  <c r="AB23" i="14"/>
  <c r="Y23" i="14"/>
  <c r="V23" i="14"/>
  <c r="S23" i="14"/>
  <c r="P23" i="14"/>
  <c r="M23" i="14"/>
  <c r="G23" i="14"/>
  <c r="D23" i="14"/>
  <c r="CJ22" i="14"/>
  <c r="CG22" i="14"/>
  <c r="CD22" i="14"/>
  <c r="CA22" i="14"/>
  <c r="BU22" i="14"/>
  <c r="BR22" i="14"/>
  <c r="BL22" i="14"/>
  <c r="BI22" i="14"/>
  <c r="BF22" i="14"/>
  <c r="BC22" i="14"/>
  <c r="AZ22" i="14"/>
  <c r="AW22" i="14"/>
  <c r="AT22" i="14"/>
  <c r="AQ22" i="14"/>
  <c r="AN22" i="14"/>
  <c r="AK22" i="14"/>
  <c r="AH22" i="14"/>
  <c r="AE22" i="14"/>
  <c r="AD36" i="14"/>
  <c r="AC36" i="14"/>
  <c r="AB22" i="14"/>
  <c r="Y22" i="14"/>
  <c r="V22" i="14"/>
  <c r="S22" i="14"/>
  <c r="P22" i="14"/>
  <c r="M22" i="14"/>
  <c r="G22" i="14"/>
  <c r="D22" i="14"/>
  <c r="CO20" i="14"/>
  <c r="CL20" i="14"/>
  <c r="CI20" i="14"/>
  <c r="CH20" i="14"/>
  <c r="CF20" i="14"/>
  <c r="CE20" i="14"/>
  <c r="BZ20" i="14"/>
  <c r="BY20" i="14"/>
  <c r="BW20" i="14"/>
  <c r="BV20" i="14"/>
  <c r="BQ20" i="14"/>
  <c r="BN20" i="14"/>
  <c r="BM20" i="14"/>
  <c r="BK20" i="14"/>
  <c r="BJ20" i="14"/>
  <c r="BH20" i="14"/>
  <c r="BG20" i="14"/>
  <c r="BE20" i="14"/>
  <c r="BD20" i="14"/>
  <c r="BB20" i="14"/>
  <c r="BA20" i="14"/>
  <c r="AY20" i="14"/>
  <c r="AX20" i="14"/>
  <c r="AV20" i="14"/>
  <c r="AU20" i="14"/>
  <c r="AP20" i="14"/>
  <c r="AO20" i="14"/>
  <c r="AJ20" i="14"/>
  <c r="AI20" i="14"/>
  <c r="AG20" i="14"/>
  <c r="AF20" i="14"/>
  <c r="AA20" i="14"/>
  <c r="Z20" i="14"/>
  <c r="X20" i="14"/>
  <c r="W20" i="14"/>
  <c r="U20" i="14"/>
  <c r="T20" i="14"/>
  <c r="L20" i="14"/>
  <c r="K20" i="14"/>
  <c r="I20" i="14"/>
  <c r="H20" i="14"/>
  <c r="E20" i="14"/>
  <c r="C20" i="14"/>
  <c r="B20" i="14"/>
  <c r="CJ19" i="14"/>
  <c r="CG19" i="14"/>
  <c r="CD19" i="14"/>
  <c r="CA19" i="14"/>
  <c r="BU19" i="14"/>
  <c r="BS20" i="14"/>
  <c r="BR19" i="14"/>
  <c r="BO19" i="14"/>
  <c r="BL19" i="14"/>
  <c r="BI19" i="14"/>
  <c r="BF19" i="14"/>
  <c r="BC19" i="14"/>
  <c r="AZ19" i="14"/>
  <c r="AW19" i="14"/>
  <c r="AT19" i="14"/>
  <c r="AQ19" i="14"/>
  <c r="AM20" i="14"/>
  <c r="AL20" i="14"/>
  <c r="AK19" i="14"/>
  <c r="AH19" i="14"/>
  <c r="AE19" i="14"/>
  <c r="AB19" i="14"/>
  <c r="Y19" i="14"/>
  <c r="V19" i="14"/>
  <c r="S19" i="14"/>
  <c r="Q20" i="14"/>
  <c r="O20" i="14"/>
  <c r="N20" i="14"/>
  <c r="M19" i="14"/>
  <c r="G19" i="14"/>
  <c r="D19" i="14"/>
  <c r="CJ18" i="14"/>
  <c r="CG18" i="14"/>
  <c r="CD18" i="14"/>
  <c r="CB20" i="14"/>
  <c r="CA18" i="14"/>
  <c r="BU18" i="14"/>
  <c r="BR18" i="14"/>
  <c r="BL18" i="14"/>
  <c r="BI18" i="14"/>
  <c r="BF18" i="14"/>
  <c r="BC18" i="14"/>
  <c r="AZ18" i="14"/>
  <c r="AW18" i="14"/>
  <c r="AT18" i="14"/>
  <c r="AQ18" i="14"/>
  <c r="AN18" i="14"/>
  <c r="AK18" i="14"/>
  <c r="AH18" i="14"/>
  <c r="AE18" i="14"/>
  <c r="AB18" i="14"/>
  <c r="Y18" i="14"/>
  <c r="V18" i="14"/>
  <c r="S18" i="14"/>
  <c r="P18" i="14"/>
  <c r="M18" i="14"/>
  <c r="F20" i="14"/>
  <c r="D18" i="14"/>
  <c r="CP17" i="14"/>
  <c r="CM17" i="14"/>
  <c r="CJ17" i="14"/>
  <c r="CG17" i="14"/>
  <c r="CD17" i="14"/>
  <c r="CA17" i="14"/>
  <c r="BX17" i="14"/>
  <c r="BU17" i="14"/>
  <c r="BR17" i="14"/>
  <c r="BO17" i="14"/>
  <c r="BL17" i="14"/>
  <c r="BI17" i="14"/>
  <c r="BF17" i="14"/>
  <c r="BC17" i="14"/>
  <c r="AZ17" i="14"/>
  <c r="AW17" i="14"/>
  <c r="AT17" i="14"/>
  <c r="AQ17" i="14"/>
  <c r="AN17" i="14"/>
  <c r="AK17" i="14"/>
  <c r="AH17" i="14"/>
  <c r="AE17" i="14"/>
  <c r="AB17" i="14"/>
  <c r="Y17" i="14"/>
  <c r="V17" i="14"/>
  <c r="S17" i="14"/>
  <c r="P17" i="14"/>
  <c r="M17" i="14"/>
  <c r="J17" i="14"/>
  <c r="G17" i="14"/>
  <c r="D17" i="14"/>
  <c r="CP16" i="14"/>
  <c r="CM16" i="14"/>
  <c r="CJ16" i="14"/>
  <c r="CG16" i="14"/>
  <c r="CD16" i="14"/>
  <c r="CA16" i="14"/>
  <c r="BX16" i="14"/>
  <c r="BU16" i="14"/>
  <c r="BR16" i="14"/>
  <c r="BL16" i="14"/>
  <c r="BI16" i="14"/>
  <c r="BC16" i="14"/>
  <c r="AZ16" i="14"/>
  <c r="AW16" i="14"/>
  <c r="AT16" i="14"/>
  <c r="AQ16" i="14"/>
  <c r="AN16" i="14"/>
  <c r="AK16" i="14"/>
  <c r="AH16" i="14"/>
  <c r="AE16" i="14"/>
  <c r="AB16" i="14"/>
  <c r="Y16" i="14"/>
  <c r="V16" i="14"/>
  <c r="S16" i="14"/>
  <c r="P16" i="14"/>
  <c r="M16" i="14"/>
  <c r="J16" i="14"/>
  <c r="G16" i="14"/>
  <c r="D16" i="14"/>
  <c r="CP15" i="14"/>
  <c r="CM15" i="14"/>
  <c r="CJ15" i="14"/>
  <c r="CG15" i="14"/>
  <c r="CD15" i="14"/>
  <c r="CA15" i="14"/>
  <c r="BX15" i="14"/>
  <c r="BU15" i="14"/>
  <c r="BR15" i="14"/>
  <c r="BO15" i="14"/>
  <c r="BL15" i="14"/>
  <c r="BI15" i="14"/>
  <c r="BC15" i="14"/>
  <c r="AZ15" i="14"/>
  <c r="AW15" i="14"/>
  <c r="AS20" i="14"/>
  <c r="AR20" i="14"/>
  <c r="AQ15" i="14"/>
  <c r="AN15" i="14"/>
  <c r="AK15" i="14"/>
  <c r="AH15" i="14"/>
  <c r="AE15" i="14"/>
  <c r="AB15" i="14"/>
  <c r="Y15" i="14"/>
  <c r="V15" i="14"/>
  <c r="S15" i="14"/>
  <c r="P15" i="14"/>
  <c r="M15" i="14"/>
  <c r="J15" i="14"/>
  <c r="G15" i="14"/>
  <c r="D15" i="14"/>
  <c r="CP14" i="14"/>
  <c r="CM14" i="14"/>
  <c r="CJ14" i="14"/>
  <c r="CG14" i="14"/>
  <c r="CD14" i="14"/>
  <c r="CA14" i="14"/>
  <c r="BX14" i="14"/>
  <c r="BU14" i="14"/>
  <c r="BR14" i="14"/>
  <c r="BL14" i="14"/>
  <c r="BI14" i="14"/>
  <c r="BC14" i="14"/>
  <c r="AZ14" i="14"/>
  <c r="AW14" i="14"/>
  <c r="AT14" i="14"/>
  <c r="AQ14" i="14"/>
  <c r="AN14" i="14"/>
  <c r="AK14" i="14"/>
  <c r="AH14" i="14"/>
  <c r="AE14" i="14"/>
  <c r="AB14" i="14"/>
  <c r="Y14" i="14"/>
  <c r="V14" i="14"/>
  <c r="S14" i="14"/>
  <c r="P14" i="14"/>
  <c r="M14" i="14"/>
  <c r="J14" i="14"/>
  <c r="G14" i="14"/>
  <c r="D14" i="14"/>
  <c r="CJ13" i="14"/>
  <c r="CG13" i="14"/>
  <c r="CD13" i="14"/>
  <c r="CA13" i="14"/>
  <c r="BU13" i="14"/>
  <c r="BR13" i="14"/>
  <c r="BL13" i="14"/>
  <c r="BI13" i="14"/>
  <c r="BC13" i="14"/>
  <c r="AZ13" i="14"/>
  <c r="AW13" i="14"/>
  <c r="AT13" i="14"/>
  <c r="AQ13" i="14"/>
  <c r="AN13" i="14"/>
  <c r="AK13" i="14"/>
  <c r="AH13" i="14"/>
  <c r="AE13" i="14"/>
  <c r="AB13" i="14"/>
  <c r="Y13" i="14"/>
  <c r="V13" i="14"/>
  <c r="S13" i="14"/>
  <c r="P13" i="14"/>
  <c r="M13" i="14"/>
  <c r="G13" i="14"/>
  <c r="D13" i="14"/>
  <c r="CP12" i="14"/>
  <c r="CM12" i="14"/>
  <c r="CJ12" i="14"/>
  <c r="CG12" i="14"/>
  <c r="CD12" i="14"/>
  <c r="CA12" i="14"/>
  <c r="BX12" i="14"/>
  <c r="BU12" i="14"/>
  <c r="BR12" i="14"/>
  <c r="BL12" i="14"/>
  <c r="BI12" i="14"/>
  <c r="BC12" i="14"/>
  <c r="AZ12" i="14"/>
  <c r="AW12" i="14"/>
  <c r="AT12" i="14"/>
  <c r="AQ12" i="14"/>
  <c r="AN12" i="14"/>
  <c r="AK12" i="14"/>
  <c r="AH12" i="14"/>
  <c r="AE12" i="14"/>
  <c r="AB12" i="14"/>
  <c r="Y12" i="14"/>
  <c r="V12" i="14"/>
  <c r="S12" i="14"/>
  <c r="P12" i="14"/>
  <c r="M12" i="14"/>
  <c r="J12" i="14"/>
  <c r="G12" i="14"/>
  <c r="D12" i="14"/>
  <c r="CP11" i="14"/>
  <c r="CM11" i="14"/>
  <c r="CJ11" i="14"/>
  <c r="CG11" i="14"/>
  <c r="CD11" i="14"/>
  <c r="CA11" i="14"/>
  <c r="BX11" i="14"/>
  <c r="BU11" i="14"/>
  <c r="BR11" i="14"/>
  <c r="BL11" i="14"/>
  <c r="BI11" i="14"/>
  <c r="BC11" i="14"/>
  <c r="AZ11" i="14"/>
  <c r="AW11" i="14"/>
  <c r="AT11" i="14"/>
  <c r="AQ11" i="14"/>
  <c r="AN11" i="14"/>
  <c r="AK11" i="14"/>
  <c r="AH11" i="14"/>
  <c r="AE11" i="14"/>
  <c r="AB11" i="14"/>
  <c r="Y11" i="14"/>
  <c r="V11" i="14"/>
  <c r="S11" i="14"/>
  <c r="P11" i="14"/>
  <c r="M11" i="14"/>
  <c r="J11" i="14"/>
  <c r="G11" i="14"/>
  <c r="D11" i="14"/>
  <c r="CJ10" i="14"/>
  <c r="CG10" i="14"/>
  <c r="CD10" i="14"/>
  <c r="CA10" i="14"/>
  <c r="BU10" i="14"/>
  <c r="BR10" i="14"/>
  <c r="BL10" i="14"/>
  <c r="BI10" i="14"/>
  <c r="BC10" i="14"/>
  <c r="AZ10" i="14"/>
  <c r="AW10" i="14"/>
  <c r="AT10" i="14"/>
  <c r="AQ10" i="14"/>
  <c r="AN10" i="14"/>
  <c r="AK10" i="14"/>
  <c r="AH10" i="14"/>
  <c r="AE10" i="14"/>
  <c r="AB10" i="14"/>
  <c r="Y10" i="14"/>
  <c r="V10" i="14"/>
  <c r="S10" i="14"/>
  <c r="P10" i="14"/>
  <c r="M10" i="14"/>
  <c r="G10" i="14"/>
  <c r="D10" i="14"/>
  <c r="CP9" i="14"/>
  <c r="CM9" i="14"/>
  <c r="CJ9" i="14"/>
  <c r="CG9" i="14"/>
  <c r="CD9" i="14"/>
  <c r="CA9" i="14"/>
  <c r="BX9" i="14"/>
  <c r="BU9" i="14"/>
  <c r="BR9" i="14"/>
  <c r="BO9" i="14"/>
  <c r="BL9" i="14"/>
  <c r="BI9" i="14"/>
  <c r="BC9" i="14"/>
  <c r="AZ9" i="14"/>
  <c r="AW9" i="14"/>
  <c r="AT9" i="14"/>
  <c r="AQ9" i="14"/>
  <c r="AN9" i="14"/>
  <c r="AK9" i="14"/>
  <c r="AH9" i="14"/>
  <c r="AE9" i="14"/>
  <c r="AB9" i="14"/>
  <c r="Y9" i="14"/>
  <c r="V9" i="14"/>
  <c r="S9" i="14"/>
  <c r="P9" i="14"/>
  <c r="M9" i="14"/>
  <c r="J9" i="14"/>
  <c r="G9" i="14"/>
  <c r="D9" i="14"/>
  <c r="CP8" i="14"/>
  <c r="CM8" i="14"/>
  <c r="CJ8" i="14"/>
  <c r="CG8" i="14"/>
  <c r="CD8" i="14"/>
  <c r="CA8" i="14"/>
  <c r="BX8" i="14"/>
  <c r="BU8" i="14"/>
  <c r="BR8" i="14"/>
  <c r="BO8" i="14"/>
  <c r="BL8" i="14"/>
  <c r="BI8" i="14"/>
  <c r="BF8" i="14"/>
  <c r="BC8" i="14"/>
  <c r="AZ8" i="14"/>
  <c r="AW8" i="14"/>
  <c r="AT8" i="14"/>
  <c r="AQ8" i="14"/>
  <c r="AN8" i="14"/>
  <c r="AK8" i="14"/>
  <c r="AH8" i="14"/>
  <c r="AE8" i="14"/>
  <c r="AB8" i="14"/>
  <c r="Y8" i="14"/>
  <c r="V8" i="14"/>
  <c r="S8" i="14"/>
  <c r="P8" i="14"/>
  <c r="M8" i="14"/>
  <c r="J8" i="14"/>
  <c r="J20" i="14" s="1"/>
  <c r="G8" i="14"/>
  <c r="D8" i="14"/>
  <c r="CP7" i="14"/>
  <c r="CM7" i="14"/>
  <c r="CJ7" i="14"/>
  <c r="CG7" i="14"/>
  <c r="CD7" i="14"/>
  <c r="CA7" i="14"/>
  <c r="BU7" i="14"/>
  <c r="BR7" i="14"/>
  <c r="BL7" i="14"/>
  <c r="BI7" i="14"/>
  <c r="BF7" i="14"/>
  <c r="BC7" i="14"/>
  <c r="AZ7" i="14"/>
  <c r="AW7" i="14"/>
  <c r="AT7" i="14"/>
  <c r="AQ7" i="14"/>
  <c r="AN7" i="14"/>
  <c r="AK7" i="14"/>
  <c r="AH7" i="14"/>
  <c r="AE7" i="14"/>
  <c r="AB7" i="14"/>
  <c r="Y7" i="14"/>
  <c r="V7" i="14"/>
  <c r="S7" i="14"/>
  <c r="P7" i="14"/>
  <c r="M7" i="14"/>
  <c r="G7" i="14"/>
  <c r="D7" i="14"/>
  <c r="CJ6" i="14"/>
  <c r="CG6" i="14"/>
  <c r="CD6" i="14"/>
  <c r="CA6" i="14"/>
  <c r="BU6" i="14"/>
  <c r="BR6" i="14"/>
  <c r="BL6" i="14"/>
  <c r="BI6" i="14"/>
  <c r="BF6" i="14"/>
  <c r="BC6" i="14"/>
  <c r="AZ6" i="14"/>
  <c r="AW6" i="14"/>
  <c r="AT6" i="14"/>
  <c r="AQ6" i="14"/>
  <c r="AN6" i="14"/>
  <c r="AK6" i="14"/>
  <c r="AH6" i="14"/>
  <c r="AD20" i="14"/>
  <c r="AC20" i="14"/>
  <c r="AB6" i="14"/>
  <c r="Y6" i="14"/>
  <c r="V6" i="14"/>
  <c r="S6" i="14"/>
  <c r="P6" i="14"/>
  <c r="M6" i="14"/>
  <c r="G6" i="14"/>
  <c r="D6" i="14"/>
  <c r="J36" i="14" l="1"/>
  <c r="J37" i="14" s="1"/>
  <c r="I37" i="14"/>
  <c r="BO36" i="14"/>
  <c r="CP20" i="14"/>
  <c r="BX36" i="14"/>
  <c r="BO20" i="14"/>
  <c r="CO37" i="14"/>
  <c r="CP36" i="14"/>
  <c r="AL37" i="14"/>
  <c r="BX20" i="14"/>
  <c r="H37" i="14"/>
  <c r="BM37" i="14"/>
  <c r="BN37" i="14"/>
  <c r="S20" i="14"/>
  <c r="CN37" i="14"/>
  <c r="BJ37" i="14"/>
  <c r="AQ36" i="14"/>
  <c r="W37" i="14"/>
  <c r="E37" i="14"/>
  <c r="D36" i="14"/>
  <c r="D20" i="14"/>
  <c r="CM36" i="14"/>
  <c r="CD20" i="14"/>
  <c r="BZ37" i="14"/>
  <c r="BY37" i="14"/>
  <c r="CA20" i="14"/>
  <c r="BW37" i="14"/>
  <c r="BV37" i="14"/>
  <c r="AI37" i="14"/>
  <c r="M36" i="14"/>
  <c r="M20" i="14"/>
  <c r="AN36" i="14"/>
  <c r="AZ20" i="14"/>
  <c r="BB37" i="14"/>
  <c r="BC36" i="14"/>
  <c r="BC20" i="14"/>
  <c r="CF37" i="14"/>
  <c r="P36" i="14"/>
  <c r="S36" i="14"/>
  <c r="AE36" i="14"/>
  <c r="AK36" i="14"/>
  <c r="AZ36" i="14"/>
  <c r="BF36" i="14"/>
  <c r="BL36" i="14"/>
  <c r="BR36" i="14"/>
  <c r="BU36" i="14"/>
  <c r="CA36" i="14"/>
  <c r="CB37" i="14"/>
  <c r="CG36" i="14"/>
  <c r="CH37" i="14"/>
  <c r="CJ36" i="14"/>
  <c r="CM20" i="14"/>
  <c r="CL37" i="14"/>
  <c r="CI37" i="14"/>
  <c r="CJ20" i="14"/>
  <c r="CE37" i="14"/>
  <c r="CG20" i="14"/>
  <c r="BU20" i="14"/>
  <c r="BR20" i="14"/>
  <c r="BP37" i="14"/>
  <c r="BQ37" i="14"/>
  <c r="BL20" i="14"/>
  <c r="BK37" i="14"/>
  <c r="BF20" i="14"/>
  <c r="BD37" i="14"/>
  <c r="BE37" i="14"/>
  <c r="BA37" i="14"/>
  <c r="AX37" i="14"/>
  <c r="AY37" i="14"/>
  <c r="AQ20" i="14"/>
  <c r="AO37" i="14"/>
  <c r="AP37" i="14"/>
  <c r="AK20" i="14"/>
  <c r="AJ37" i="14"/>
  <c r="AC37" i="14"/>
  <c r="Y20" i="14"/>
  <c r="X37" i="14"/>
  <c r="Q37" i="14"/>
  <c r="K37" i="14"/>
  <c r="L37" i="14"/>
  <c r="B37" i="14"/>
  <c r="C37" i="14"/>
  <c r="AV37" i="14"/>
  <c r="AW36" i="14"/>
  <c r="AW20" i="14"/>
  <c r="AU37" i="14"/>
  <c r="BH37" i="14"/>
  <c r="BI36" i="14"/>
  <c r="BI20" i="14"/>
  <c r="BG37" i="14"/>
  <c r="U37" i="14"/>
  <c r="V20" i="14"/>
  <c r="V36" i="14"/>
  <c r="T37" i="14"/>
  <c r="AA37" i="14"/>
  <c r="AB36" i="14"/>
  <c r="AB20" i="14"/>
  <c r="Z37" i="14"/>
  <c r="AF37" i="14"/>
  <c r="AH36" i="14"/>
  <c r="AH20" i="14"/>
  <c r="AG37" i="14"/>
  <c r="AG19" i="16"/>
  <c r="AG11" i="16"/>
  <c r="AG15" i="16"/>
  <c r="AS37" i="14"/>
  <c r="BS37" i="14"/>
  <c r="AD37" i="14"/>
  <c r="N37" i="14"/>
  <c r="CD36" i="14"/>
  <c r="AR37" i="14"/>
  <c r="F37" i="14"/>
  <c r="AM37" i="14"/>
  <c r="AN19" i="14"/>
  <c r="AN20" i="14" s="1"/>
  <c r="BT20" i="14"/>
  <c r="BT37" i="14" s="1"/>
  <c r="AE6" i="14"/>
  <c r="AE20" i="14" s="1"/>
  <c r="CC20" i="14"/>
  <c r="CK20" i="14"/>
  <c r="CK37" i="14" s="1"/>
  <c r="Y32" i="14"/>
  <c r="Y36" i="14" s="1"/>
  <c r="R20" i="14"/>
  <c r="R37" i="14" s="1"/>
  <c r="O36" i="14"/>
  <c r="O37" i="14" s="1"/>
  <c r="G18" i="14"/>
  <c r="G20" i="14" s="1"/>
  <c r="AT15" i="14"/>
  <c r="AT20" i="14" s="1"/>
  <c r="P19" i="14"/>
  <c r="P20" i="14" s="1"/>
  <c r="AT30" i="14"/>
  <c r="AT36" i="14" s="1"/>
  <c r="CC36" i="14"/>
  <c r="G34" i="14"/>
  <c r="G36" i="14" s="1"/>
  <c r="BO37" i="14" l="1"/>
  <c r="BX37" i="14"/>
  <c r="CP37" i="14"/>
  <c r="AZ37" i="14"/>
  <c r="S37" i="14"/>
  <c r="AQ37" i="14"/>
  <c r="CG37" i="14"/>
  <c r="BU37" i="14"/>
  <c r="BF37" i="14"/>
  <c r="Y37" i="14"/>
  <c r="P37" i="14"/>
  <c r="D37" i="14"/>
  <c r="CM37" i="14"/>
  <c r="CJ37" i="14"/>
  <c r="CD37" i="14"/>
  <c r="CA37" i="14"/>
  <c r="BR37" i="14"/>
  <c r="AK37" i="14"/>
  <c r="AE37" i="14"/>
  <c r="M37" i="14"/>
  <c r="AN37" i="14"/>
  <c r="BC37" i="14"/>
  <c r="BL37" i="14"/>
  <c r="AT37" i="14"/>
  <c r="G37" i="14"/>
  <c r="AW37" i="14"/>
  <c r="BI37" i="14"/>
  <c r="V37" i="14"/>
  <c r="AB37" i="14"/>
  <c r="AH37" i="14"/>
  <c r="CC37" i="14"/>
  <c r="BF11" i="6" l="1"/>
  <c r="AG22" i="7" l="1"/>
  <c r="AG18" i="7"/>
  <c r="AG17" i="7"/>
  <c r="AG16" i="7"/>
  <c r="AG12" i="7"/>
  <c r="AG11" i="7"/>
  <c r="AG10" i="7"/>
  <c r="AG9" i="7"/>
  <c r="AG7" i="7"/>
  <c r="AG6" i="7"/>
  <c r="AG5" i="7"/>
  <c r="AF21" i="7"/>
  <c r="AF23" i="7" s="1"/>
  <c r="AE21" i="7"/>
  <c r="AE23" i="7" s="1"/>
  <c r="AD21" i="7"/>
  <c r="AD23" i="7" s="1"/>
  <c r="AC21" i="7"/>
  <c r="AC23" i="7" s="1"/>
  <c r="AB21" i="7"/>
  <c r="AB23" i="7" s="1"/>
  <c r="AA21" i="7"/>
  <c r="AA23" i="7" s="1"/>
  <c r="Y21" i="7"/>
  <c r="Y23" i="7" s="1"/>
  <c r="X21" i="7"/>
  <c r="X23" i="7" s="1"/>
  <c r="W21" i="7"/>
  <c r="W23" i="7" s="1"/>
  <c r="V21" i="7"/>
  <c r="V23" i="7" s="1"/>
  <c r="S21" i="7"/>
  <c r="S23" i="7" s="1"/>
  <c r="R21" i="7"/>
  <c r="R23" i="7" s="1"/>
  <c r="Q21" i="7"/>
  <c r="Q23" i="7" s="1"/>
  <c r="P21" i="7"/>
  <c r="P23" i="7" s="1"/>
  <c r="O21" i="7"/>
  <c r="O23" i="7" s="1"/>
  <c r="N21" i="7"/>
  <c r="N23" i="7" s="1"/>
  <c r="M21" i="7"/>
  <c r="M23" i="7" s="1"/>
  <c r="L21" i="7"/>
  <c r="L23" i="7" s="1"/>
  <c r="K21" i="7"/>
  <c r="K23" i="7" s="1"/>
  <c r="J21" i="7"/>
  <c r="J23" i="7" s="1"/>
  <c r="I21" i="7"/>
  <c r="I23" i="7" s="1"/>
  <c r="H21" i="7"/>
  <c r="H23" i="7" s="1"/>
  <c r="G21" i="7"/>
  <c r="G23" i="7" s="1"/>
  <c r="F21" i="7"/>
  <c r="F23" i="7" s="1"/>
  <c r="E21" i="7"/>
  <c r="E23" i="7" s="1"/>
  <c r="D21" i="7"/>
  <c r="D23" i="7" s="1"/>
  <c r="C21" i="7"/>
  <c r="C23" i="7" s="1"/>
  <c r="AF19" i="7"/>
  <c r="AE19" i="7"/>
  <c r="AD19" i="7"/>
  <c r="AC19" i="7"/>
  <c r="AB19" i="7"/>
  <c r="AA19" i="7"/>
  <c r="Z19" i="7"/>
  <c r="Y19" i="7"/>
  <c r="X19" i="7"/>
  <c r="W19" i="7"/>
  <c r="V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C19" i="7"/>
  <c r="B21" i="7"/>
  <c r="B23" i="7" s="1"/>
  <c r="B19" i="7"/>
  <c r="AG30" i="8"/>
  <c r="AG29" i="8"/>
  <c r="AG28" i="8"/>
  <c r="AG25" i="8"/>
  <c r="AG24" i="8"/>
  <c r="AG22" i="8"/>
  <c r="AG21" i="8"/>
  <c r="AG20" i="8"/>
  <c r="AG19" i="8"/>
  <c r="AG18" i="8"/>
  <c r="AG17" i="8"/>
  <c r="AG15" i="8"/>
  <c r="AG14" i="8"/>
  <c r="AG10" i="8"/>
  <c r="AG9" i="8"/>
  <c r="AG6" i="8"/>
  <c r="AG5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B16" i="8"/>
  <c r="Z16" i="8"/>
  <c r="Y16" i="8"/>
  <c r="X16" i="8"/>
  <c r="U16" i="8"/>
  <c r="T16" i="8"/>
  <c r="S16" i="8"/>
  <c r="R16" i="8"/>
  <c r="Q16" i="8"/>
  <c r="P16" i="8"/>
  <c r="O16" i="8"/>
  <c r="N16" i="8"/>
  <c r="M16" i="8"/>
  <c r="G16" i="8"/>
  <c r="F16" i="8"/>
  <c r="E16" i="8"/>
  <c r="C16" i="8"/>
  <c r="AF11" i="8"/>
  <c r="AE11" i="8"/>
  <c r="AD11" i="8"/>
  <c r="AC11" i="8"/>
  <c r="AB11" i="8"/>
  <c r="AA11" i="8"/>
  <c r="Z11" i="8"/>
  <c r="Y11" i="8"/>
  <c r="X11" i="8"/>
  <c r="W11" i="8"/>
  <c r="V11" i="8"/>
  <c r="U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26" i="8"/>
  <c r="B23" i="8"/>
  <c r="B16" i="8"/>
  <c r="B11" i="8"/>
  <c r="AF91" i="9"/>
  <c r="AE91" i="9"/>
  <c r="AD91" i="9"/>
  <c r="AC91" i="9"/>
  <c r="AB91" i="9"/>
  <c r="AA91" i="9"/>
  <c r="Z91" i="9"/>
  <c r="Y91" i="9"/>
  <c r="X91" i="9"/>
  <c r="W91" i="9"/>
  <c r="V91" i="9"/>
  <c r="U91" i="9"/>
  <c r="T91" i="9"/>
  <c r="S91" i="9"/>
  <c r="R91" i="9"/>
  <c r="Q91" i="9"/>
  <c r="P91" i="9"/>
  <c r="O91" i="9"/>
  <c r="N91" i="9"/>
  <c r="M91" i="9"/>
  <c r="L91" i="9"/>
  <c r="K91" i="9"/>
  <c r="J91" i="9"/>
  <c r="I91" i="9"/>
  <c r="H91" i="9"/>
  <c r="G91" i="9"/>
  <c r="F91" i="9"/>
  <c r="E91" i="9"/>
  <c r="D91" i="9"/>
  <c r="C91" i="9"/>
  <c r="AF89" i="9"/>
  <c r="AE89" i="9"/>
  <c r="AD89" i="9"/>
  <c r="AC89" i="9"/>
  <c r="AB89" i="9"/>
  <c r="AA89" i="9"/>
  <c r="Z89" i="9"/>
  <c r="Y89" i="9"/>
  <c r="X89" i="9"/>
  <c r="W89" i="9"/>
  <c r="V89" i="9"/>
  <c r="U89" i="9"/>
  <c r="T89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AF85" i="9"/>
  <c r="AE85" i="9"/>
  <c r="AD85" i="9"/>
  <c r="AC85" i="9"/>
  <c r="AB85" i="9"/>
  <c r="AA85" i="9"/>
  <c r="Z85" i="9"/>
  <c r="Y85" i="9"/>
  <c r="X85" i="9"/>
  <c r="W85" i="9"/>
  <c r="V85" i="9"/>
  <c r="U85" i="9"/>
  <c r="T85" i="9"/>
  <c r="S85" i="9"/>
  <c r="R85" i="9"/>
  <c r="Q85" i="9"/>
  <c r="P85" i="9"/>
  <c r="O85" i="9"/>
  <c r="N85" i="9"/>
  <c r="M85" i="9"/>
  <c r="L85" i="9"/>
  <c r="K85" i="9"/>
  <c r="J85" i="9"/>
  <c r="I85" i="9"/>
  <c r="H85" i="9"/>
  <c r="G85" i="9"/>
  <c r="F85" i="9"/>
  <c r="E85" i="9"/>
  <c r="D85" i="9"/>
  <c r="C85" i="9"/>
  <c r="B91" i="9"/>
  <c r="B89" i="9"/>
  <c r="B85" i="9"/>
  <c r="AG101" i="9"/>
  <c r="AG95" i="9"/>
  <c r="AG81" i="9"/>
  <c r="AG75" i="9"/>
  <c r="AG71" i="9"/>
  <c r="AG65" i="9"/>
  <c r="AG61" i="9"/>
  <c r="AG55" i="9"/>
  <c r="AG51" i="9"/>
  <c r="AG45" i="9"/>
  <c r="AG41" i="9"/>
  <c r="AG39" i="9"/>
  <c r="AG35" i="9"/>
  <c r="AG31" i="9"/>
  <c r="AG29" i="9"/>
  <c r="AG25" i="9"/>
  <c r="AG21" i="9"/>
  <c r="AG19" i="9"/>
  <c r="AG15" i="9"/>
  <c r="AG11" i="9"/>
  <c r="AG9" i="9"/>
  <c r="AG5" i="9"/>
  <c r="AF91" i="10"/>
  <c r="AE91" i="10"/>
  <c r="AD91" i="10"/>
  <c r="AC91" i="10"/>
  <c r="AB91" i="10"/>
  <c r="AA91" i="10"/>
  <c r="Z91" i="10"/>
  <c r="Y91" i="10"/>
  <c r="X91" i="10"/>
  <c r="W91" i="10"/>
  <c r="V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F85" i="10"/>
  <c r="AE85" i="10"/>
  <c r="AD85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91" i="10"/>
  <c r="B85" i="10"/>
  <c r="AG95" i="10"/>
  <c r="AG81" i="10"/>
  <c r="AG75" i="10"/>
  <c r="AG71" i="10"/>
  <c r="AG65" i="10"/>
  <c r="AG61" i="10"/>
  <c r="AG55" i="10"/>
  <c r="AG51" i="10"/>
  <c r="AG45" i="10"/>
  <c r="AG41" i="10"/>
  <c r="AG35" i="10"/>
  <c r="AG31" i="10"/>
  <c r="AG25" i="10"/>
  <c r="AG21" i="10"/>
  <c r="AG15" i="10"/>
  <c r="AG11" i="10"/>
  <c r="AG5" i="10"/>
  <c r="AF91" i="11"/>
  <c r="AE91" i="11"/>
  <c r="AD91" i="11"/>
  <c r="AC91" i="11"/>
  <c r="AB91" i="11"/>
  <c r="AA91" i="11"/>
  <c r="Z91" i="11"/>
  <c r="Y91" i="11"/>
  <c r="X91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AF85" i="11"/>
  <c r="AE85" i="11"/>
  <c r="AD85" i="11"/>
  <c r="AC85" i="11"/>
  <c r="AB85" i="11"/>
  <c r="AA85" i="11"/>
  <c r="Z85" i="11"/>
  <c r="Y85" i="11"/>
  <c r="X85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91" i="11"/>
  <c r="B85" i="11"/>
  <c r="AG101" i="11"/>
  <c r="AG95" i="11"/>
  <c r="AG81" i="11"/>
  <c r="AG75" i="11"/>
  <c r="AG71" i="11"/>
  <c r="AG65" i="11"/>
  <c r="AG61" i="11"/>
  <c r="AG55" i="11"/>
  <c r="AG51" i="11"/>
  <c r="AG45" i="11"/>
  <c r="AG41" i="11"/>
  <c r="AG35" i="11"/>
  <c r="AG31" i="11"/>
  <c r="AG25" i="11"/>
  <c r="AG21" i="11"/>
  <c r="AG15" i="11"/>
  <c r="AG11" i="11"/>
  <c r="AG5" i="11"/>
  <c r="AG16" i="12"/>
  <c r="AG15" i="12"/>
  <c r="AG13" i="12"/>
  <c r="AG12" i="12"/>
  <c r="AG11" i="12"/>
  <c r="AG10" i="12"/>
  <c r="AG9" i="12"/>
  <c r="AG8" i="12"/>
  <c r="AG7" i="12"/>
  <c r="AG6" i="12"/>
  <c r="AG5" i="12"/>
  <c r="AG4" i="12"/>
  <c r="R27" i="8" l="1"/>
  <c r="P27" i="8"/>
  <c r="AF27" i="8"/>
  <c r="S27" i="8"/>
  <c r="C27" i="8"/>
  <c r="J27" i="8"/>
  <c r="F27" i="8"/>
  <c r="N27" i="8"/>
  <c r="B27" i="8"/>
  <c r="D27" i="8"/>
  <c r="U27" i="8"/>
  <c r="H27" i="8"/>
  <c r="W27" i="8"/>
  <c r="L27" i="8"/>
  <c r="AG85" i="9"/>
  <c r="AG89" i="9"/>
  <c r="AG14" i="12"/>
  <c r="AD27" i="8"/>
  <c r="Z27" i="8"/>
  <c r="Y27" i="8"/>
  <c r="V27" i="8"/>
  <c r="T27" i="8"/>
  <c r="G27" i="8"/>
  <c r="E27" i="8"/>
  <c r="AE27" i="8"/>
  <c r="AC27" i="8"/>
  <c r="AB27" i="8"/>
  <c r="AA27" i="8"/>
  <c r="X27" i="8"/>
  <c r="Q27" i="8"/>
  <c r="O27" i="8"/>
  <c r="M27" i="8"/>
  <c r="K27" i="8"/>
  <c r="I27" i="8"/>
  <c r="AG16" i="8"/>
  <c r="AG26" i="8"/>
  <c r="AG23" i="8"/>
  <c r="AG91" i="9"/>
  <c r="AG85" i="10"/>
  <c r="AG85" i="11"/>
  <c r="AG91" i="11"/>
  <c r="AG27" i="8" l="1"/>
  <c r="BK14" i="6"/>
  <c r="BJ14" i="6"/>
  <c r="BI14" i="6"/>
  <c r="BM14" i="6" s="1"/>
  <c r="BH14" i="6"/>
  <c r="BL14" i="6" s="1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K11" i="6"/>
  <c r="BJ11" i="6"/>
  <c r="BI11" i="6"/>
  <c r="BM11" i="6" s="1"/>
  <c r="BH11" i="6"/>
  <c r="BL11" i="6" s="1"/>
  <c r="BG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4" i="6"/>
  <c r="B11" i="6"/>
  <c r="AG15" i="18"/>
  <c r="AG14" i="18"/>
  <c r="AG13" i="18"/>
  <c r="AG12" i="18"/>
  <c r="AG11" i="18"/>
  <c r="AG10" i="18"/>
  <c r="AG7" i="18"/>
  <c r="AG6" i="18"/>
  <c r="AG5" i="18"/>
  <c r="AG4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AG16" i="17"/>
  <c r="AG14" i="17"/>
  <c r="AG13" i="17"/>
  <c r="AG12" i="17"/>
  <c r="AG11" i="17"/>
  <c r="AG10" i="17"/>
  <c r="AG9" i="17"/>
  <c r="AG8" i="17"/>
  <c r="AG7" i="17"/>
  <c r="AG6" i="17"/>
  <c r="AG5" i="17"/>
  <c r="AG4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G31" i="15"/>
  <c r="AG30" i="15"/>
  <c r="AG27" i="15"/>
  <c r="AG26" i="15"/>
  <c r="AG25" i="15"/>
  <c r="AG24" i="15"/>
  <c r="AG23" i="15"/>
  <c r="AG22" i="15"/>
  <c r="AG21" i="15"/>
  <c r="AG18" i="15"/>
  <c r="AG17" i="15"/>
  <c r="AG16" i="15"/>
  <c r="AG15" i="15"/>
  <c r="AG14" i="15"/>
  <c r="AG11" i="15"/>
  <c r="AG10" i="15"/>
  <c r="AG9" i="15"/>
  <c r="AG8" i="15"/>
  <c r="AG7" i="15"/>
  <c r="AG6" i="15"/>
  <c r="AG5" i="15"/>
  <c r="AF32" i="15"/>
  <c r="AE32" i="15"/>
  <c r="AD32" i="15"/>
  <c r="AC32" i="15"/>
  <c r="AB32" i="15"/>
  <c r="AA32" i="15"/>
  <c r="Z32" i="15"/>
  <c r="Y32" i="15"/>
  <c r="X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B32" i="15"/>
  <c r="B19" i="15"/>
  <c r="B12" i="15"/>
  <c r="AG10" i="13"/>
  <c r="AG8" i="13"/>
  <c r="AG7" i="13"/>
  <c r="AG6" i="13"/>
  <c r="AG5" i="13"/>
  <c r="AG4" i="13"/>
  <c r="AG32" i="15" l="1"/>
  <c r="AG19" i="15"/>
  <c r="AG28" i="15"/>
  <c r="AG12" i="15"/>
  <c r="AG15" i="17"/>
  <c r="AG9" i="13"/>
  <c r="AF7" i="1"/>
  <c r="AD7" i="1"/>
  <c r="AC7" i="1"/>
  <c r="AB7" i="1"/>
  <c r="AA7" i="1"/>
  <c r="Z7" i="1"/>
  <c r="Y7" i="1"/>
  <c r="X7" i="1"/>
  <c r="V7" i="1"/>
  <c r="U7" i="1"/>
  <c r="T7" i="1"/>
  <c r="R7" i="1"/>
  <c r="Q7" i="1"/>
  <c r="P7" i="1"/>
  <c r="O7" i="1"/>
  <c r="N7" i="1"/>
  <c r="M7" i="1"/>
  <c r="L7" i="1"/>
  <c r="K7" i="1"/>
  <c r="J7" i="1"/>
  <c r="I7" i="1"/>
  <c r="G7" i="1"/>
  <c r="F7" i="1"/>
  <c r="E7" i="1"/>
  <c r="D7" i="1"/>
  <c r="C7" i="1"/>
  <c r="B7" i="1"/>
  <c r="AG11" i="1" l="1"/>
  <c r="AG10" i="1"/>
  <c r="AG9" i="1"/>
  <c r="AG6" i="1"/>
  <c r="AG5" i="1"/>
  <c r="AG4" i="1"/>
  <c r="AF14" i="1"/>
  <c r="AD14" i="1"/>
  <c r="AC14" i="1"/>
  <c r="AB14" i="1"/>
  <c r="AA14" i="1"/>
  <c r="Z14" i="1"/>
  <c r="Y14" i="1"/>
  <c r="X14" i="1"/>
  <c r="V14" i="1"/>
  <c r="U14" i="1"/>
  <c r="T14" i="1"/>
  <c r="R14" i="1"/>
  <c r="Q14" i="1"/>
  <c r="P14" i="1"/>
  <c r="O14" i="1"/>
  <c r="N14" i="1"/>
  <c r="M14" i="1"/>
  <c r="L14" i="1"/>
  <c r="K14" i="1"/>
  <c r="J14" i="1"/>
  <c r="I14" i="1"/>
  <c r="G14" i="1"/>
  <c r="F14" i="1"/>
  <c r="E14" i="1"/>
  <c r="D14" i="1"/>
  <c r="C14" i="1"/>
  <c r="B14" i="1"/>
  <c r="AF12" i="1"/>
  <c r="AD12" i="1"/>
  <c r="AC12" i="1"/>
  <c r="AB12" i="1"/>
  <c r="AA12" i="1"/>
  <c r="Z12" i="1"/>
  <c r="Y12" i="1"/>
  <c r="X12" i="1"/>
  <c r="V12" i="1"/>
  <c r="U12" i="1"/>
  <c r="T12" i="1"/>
  <c r="R12" i="1"/>
  <c r="Q12" i="1"/>
  <c r="P12" i="1"/>
  <c r="O12" i="1"/>
  <c r="N12" i="1"/>
  <c r="M12" i="1"/>
  <c r="L12" i="1"/>
  <c r="K12" i="1"/>
  <c r="J12" i="1"/>
  <c r="I12" i="1"/>
  <c r="G12" i="1"/>
  <c r="F12" i="1"/>
  <c r="E12" i="1"/>
  <c r="C12" i="1"/>
  <c r="B12" i="1"/>
  <c r="U91" i="10" l="1"/>
  <c r="U21" i="7"/>
  <c r="U19" i="7"/>
  <c r="U23" i="7" l="1"/>
  <c r="W7" i="1"/>
  <c r="W14" i="1"/>
  <c r="W12" i="1"/>
  <c r="AG14" i="7" l="1"/>
  <c r="AG20" i="7"/>
  <c r="T19" i="7"/>
  <c r="AG19" i="7" s="1"/>
  <c r="T21" i="7"/>
  <c r="T23" i="7" s="1"/>
  <c r="AG23" i="7" s="1"/>
  <c r="AG21" i="7" l="1"/>
  <c r="T11" i="8"/>
  <c r="T91" i="10"/>
  <c r="S11" i="8" l="1"/>
  <c r="AG11" i="8" s="1"/>
  <c r="AG12" i="8"/>
  <c r="AJ14" i="6"/>
  <c r="AK14" i="6"/>
  <c r="AK11" i="6"/>
  <c r="AJ11" i="6"/>
  <c r="AG8" i="1"/>
  <c r="S7" i="1"/>
  <c r="AG7" i="1" l="1"/>
  <c r="S14" i="1"/>
  <c r="AG13" i="1"/>
  <c r="AG12" i="1" s="1"/>
  <c r="S12" i="1"/>
  <c r="AG14" i="1" l="1"/>
  <c r="S91" i="10"/>
  <c r="AG91" i="10" s="1"/>
  <c r="AG101" i="10"/>
  <c r="S16" i="18"/>
  <c r="AG16" i="18" s="1"/>
  <c r="AG17" i="18"/>
</calcChain>
</file>

<file path=xl/sharedStrings.xml><?xml version="1.0" encoding="utf-8"?>
<sst xmlns="http://schemas.openxmlformats.org/spreadsheetml/2006/main" count="2429" uniqueCount="323">
  <si>
    <t>Particulars</t>
  </si>
  <si>
    <t>Acko</t>
  </si>
  <si>
    <t>Aditya Birla</t>
  </si>
  <si>
    <t>AICL</t>
  </si>
  <si>
    <t>Bajaj Allianz</t>
  </si>
  <si>
    <t>Cholamandalam</t>
  </si>
  <si>
    <t>Edelweiss</t>
  </si>
  <si>
    <t>ECGC</t>
  </si>
  <si>
    <t>Future Generali</t>
  </si>
  <si>
    <t>HDFC Ergo</t>
  </si>
  <si>
    <t>ICICI Lombard</t>
  </si>
  <si>
    <t>Iffco Tokio</t>
  </si>
  <si>
    <t>Kotak</t>
  </si>
  <si>
    <t>Liberty</t>
  </si>
  <si>
    <t>Magma HDI</t>
  </si>
  <si>
    <t>National</t>
  </si>
  <si>
    <t>Raheja</t>
  </si>
  <si>
    <t>Reliance General</t>
  </si>
  <si>
    <t>Royal Sundaram</t>
  </si>
  <si>
    <t>SBI</t>
  </si>
  <si>
    <t>Shriram</t>
  </si>
  <si>
    <t>Star Health</t>
  </si>
  <si>
    <t>Tata AIG</t>
  </si>
  <si>
    <t>United India</t>
  </si>
  <si>
    <t>Universal Sompo</t>
  </si>
  <si>
    <t>Industry Total</t>
  </si>
  <si>
    <t>Premiums earned (Net)</t>
  </si>
  <si>
    <t>Profit/ Loss on sale/redemption of Investments</t>
  </si>
  <si>
    <t>Other Income</t>
  </si>
  <si>
    <t>Interest, Dividend &amp; Rent – Gross</t>
  </si>
  <si>
    <t>TOTAL (A)</t>
  </si>
  <si>
    <t>Claims Incurred (Net)</t>
  </si>
  <si>
    <t>Commission</t>
  </si>
  <si>
    <t>Operating Expenses related to Insurance Business</t>
  </si>
  <si>
    <t>TOTAL (B)</t>
  </si>
  <si>
    <t>Operating profit / (loss) (A-B)</t>
  </si>
  <si>
    <t>Others</t>
  </si>
  <si>
    <t>NL-1 Revenue Account</t>
  </si>
  <si>
    <t>Capital Reserve</t>
  </si>
  <si>
    <t>Capital Redemption Reserve</t>
  </si>
  <si>
    <t>Share/Security Premium</t>
  </si>
  <si>
    <t>General Reserves</t>
  </si>
  <si>
    <t>Catastrophe Reserve</t>
  </si>
  <si>
    <t>Other Reserves</t>
  </si>
  <si>
    <t>Balance of Profit in Profit &amp; Loss Account</t>
  </si>
  <si>
    <t>TOTAL</t>
  </si>
  <si>
    <t>SECURITY-WISE CLASSIFICATION</t>
  </si>
  <si>
    <t>Secured</t>
  </si>
  <si>
    <t>(a) On mortgage of property</t>
  </si>
  <si>
    <t>(aa)  In India</t>
  </si>
  <si>
    <t>(bb) Outside India</t>
  </si>
  <si>
    <t>(b) On Shares, Bonds, Govt. Securities</t>
  </si>
  <si>
    <t>(c) Others</t>
  </si>
  <si>
    <t>Unsecured</t>
  </si>
  <si>
    <t>BORROWER-WISE CLASSIFICATION</t>
  </si>
  <si>
    <t>(a) Central and State Governments</t>
  </si>
  <si>
    <t>(b) Banks and Financial Institutions</t>
  </si>
  <si>
    <t>(c) Subsidiaries</t>
  </si>
  <si>
    <t>(d) Industrial Undertakings</t>
  </si>
  <si>
    <t xml:space="preserve">(e)  Others </t>
  </si>
  <si>
    <t>PERFORMANCE-WISE CLASSIFICATION</t>
  </si>
  <si>
    <t>(a) Loans classified as standard</t>
  </si>
  <si>
    <t>(b) Non-performing loans less provisions</t>
  </si>
  <si>
    <t>Provisions</t>
  </si>
  <si>
    <t>MATURITY-WISE CLASSIFICATION</t>
  </si>
  <si>
    <t>(a) Short Term</t>
  </si>
  <si>
    <t>(b) Long Term</t>
  </si>
  <si>
    <t>Goodwill</t>
  </si>
  <si>
    <t>Intangibles (Software)</t>
  </si>
  <si>
    <t>Land-Freehold</t>
  </si>
  <si>
    <t>Land-Leasehold</t>
  </si>
  <si>
    <t>Leasehold</t>
  </si>
  <si>
    <t xml:space="preserve">Buildings </t>
  </si>
  <si>
    <t>Furniture &amp; Fittings</t>
  </si>
  <si>
    <t>IT Equipments</t>
  </si>
  <si>
    <t>Motor Cars/Vehicles</t>
  </si>
  <si>
    <t>Office Equipments</t>
  </si>
  <si>
    <t>Electrical Equipments</t>
  </si>
  <si>
    <t>Other Assets</t>
  </si>
  <si>
    <t>Capital Work in progress</t>
  </si>
  <si>
    <t>Instangible Assets under development</t>
  </si>
  <si>
    <t>Grand Total</t>
  </si>
  <si>
    <t>Cash (including cheques, drafts and stamps)</t>
  </si>
  <si>
    <t>Bank Balances</t>
  </si>
  <si>
    <t>(a) Deposit Accounts</t>
  </si>
  <si>
    <t>           (aa) Short-term (due within 12 months)</t>
  </si>
  <si>
    <t>           (bb) Others</t>
  </si>
  <si>
    <t>(b) Current Accounts</t>
  </si>
  <si>
    <t>(c) Cheque in Hand</t>
  </si>
  <si>
    <t>(d) Others</t>
  </si>
  <si>
    <t>Money at Call and Short Notice</t>
  </si>
  <si>
    <t>(a) With Banks</t>
  </si>
  <si>
    <t>(b) With other Institutions</t>
  </si>
  <si>
    <t>Agents’ Balances</t>
  </si>
  <si>
    <t>Balances due to other insurance companies</t>
  </si>
  <si>
    <t>Deposits held on re-insurance ceded</t>
  </si>
  <si>
    <t>Premiums received in advance</t>
  </si>
  <si>
    <t>Unallocated Premium</t>
  </si>
  <si>
    <t>Sundry creditors</t>
  </si>
  <si>
    <t>Due to subsidiaries/ holding company</t>
  </si>
  <si>
    <t xml:space="preserve">Claims Outstanding </t>
  </si>
  <si>
    <t>Due to Directors/Officers</t>
  </si>
  <si>
    <t>Unclaimed amount of Policyholders</t>
  </si>
  <si>
    <t>in Rs. Lakhs</t>
  </si>
  <si>
    <t>Available Assets in Policyholders’ Funds</t>
  </si>
  <si>
    <t>Liabilities (reserves as mentioned in Form HG)</t>
  </si>
  <si>
    <t>Other Liabilities (other liabilities in respect of  Policyholders’ Fund as mentioned in Balance Sheet)</t>
  </si>
  <si>
    <t>Current Liabilities as per Balance Sheet</t>
  </si>
  <si>
    <t>Provisions as per Balance Sheet</t>
  </si>
  <si>
    <t xml:space="preserve">Excess in Policyholders’ Funds </t>
  </si>
  <si>
    <t>Available Assets in Shareholders’ Funds</t>
  </si>
  <si>
    <t>Other Liabilities (other liabilities in respect of Shareholders’ Fund as mentioned in Balance Sheet)</t>
  </si>
  <si>
    <t>Excess in Shareholders’ Funds</t>
  </si>
  <si>
    <t>Total Available Solvency Margin [ASM]</t>
  </si>
  <si>
    <t>Total Required Solvency Margin  [RSM]</t>
  </si>
  <si>
    <t>Solvency Ratio (Total ASM/Total RSM)</t>
  </si>
  <si>
    <t>No. of Policies- in number only, Premium- in Rs. Lakhs</t>
  </si>
  <si>
    <t>Individual Agents</t>
  </si>
  <si>
    <t>Corporate Agents-Banks</t>
  </si>
  <si>
    <t>Corporate Agents -Others</t>
  </si>
  <si>
    <t>Brokers</t>
  </si>
  <si>
    <t>Micro Agents</t>
  </si>
  <si>
    <t>Direct Business</t>
  </si>
  <si>
    <t>Total (A)</t>
  </si>
  <si>
    <t>Referral (B)</t>
  </si>
  <si>
    <t>Grand Total (A+B)</t>
  </si>
  <si>
    <t>No.of Policies</t>
  </si>
  <si>
    <t>Premium</t>
  </si>
  <si>
    <t>Gross Premium Growth Rate</t>
  </si>
  <si>
    <t>Gross Direct Premium to Net Worth Ratio</t>
  </si>
  <si>
    <t>Growth Rate of Net Worth</t>
  </si>
  <si>
    <t>Net Retention Ratio</t>
  </si>
  <si>
    <t>Net Commission Ratio</t>
  </si>
  <si>
    <t>Expense of Management to Gross Direct Premium Ratio</t>
  </si>
  <si>
    <t>Expense of Management to Net Written Premium Ratio</t>
  </si>
  <si>
    <t>Net Incurred claims to Net Earned Premium</t>
  </si>
  <si>
    <t>Combined Ratio</t>
  </si>
  <si>
    <t>Technical Reserves to net premium ratio</t>
  </si>
  <si>
    <t>Underwriting balance ratio</t>
  </si>
  <si>
    <t>Operating Profit Ratio</t>
  </si>
  <si>
    <t>Liquid Assets to Liabilities ratio</t>
  </si>
  <si>
    <t>Net earning ratio</t>
  </si>
  <si>
    <t>Return on net worth ratio</t>
  </si>
  <si>
    <t>Available Solvency Margin Ratio to Required Solvency Margin Ratio</t>
  </si>
  <si>
    <t>Total</t>
  </si>
  <si>
    <t>No. of Reinsurers</t>
  </si>
  <si>
    <t>Premium ceded to reinsurers</t>
  </si>
  <si>
    <t>Premium ceded to reinsurers/ Total reinsurance premium ceded (%)</t>
  </si>
  <si>
    <t>Proportional</t>
  </si>
  <si>
    <t>Non-Proportional</t>
  </si>
  <si>
    <t>Facultative</t>
  </si>
  <si>
    <t>Reinsurance Placement</t>
  </si>
  <si>
    <t>No. of Reinsurers with rating of AAA and above</t>
  </si>
  <si>
    <t>No. of Reinsurers with rating AA but less than AAA</t>
  </si>
  <si>
    <t>No. of Reinsurers with rating A but less than AA</t>
  </si>
  <si>
    <t xml:space="preserve">No. of Reinsurers with rating BBB but less than A </t>
  </si>
  <si>
    <t>No. of Reinsurers with rating less than BBB</t>
  </si>
  <si>
    <t>Shareholders</t>
  </si>
  <si>
    <t>Policyholders</t>
  </si>
  <si>
    <t>LONG TERM INVESTMENTS</t>
  </si>
  <si>
    <t>Government securities and Government guaranteed bonds including Treasury Bills</t>
  </si>
  <si>
    <t>Other Approved Securities</t>
  </si>
  <si>
    <t>Other Investments</t>
  </si>
  <si>
    <t>(a) Shares</t>
  </si>
  <si>
    <t xml:space="preserve">      (aa)  Equity</t>
  </si>
  <si>
    <t xml:space="preserve">      (bb) Preference</t>
  </si>
  <si>
    <t>(b) Mutual Funds</t>
  </si>
  <si>
    <t>(f) Subsidiaries</t>
  </si>
  <si>
    <t>(g) Investment properties - Real Estate</t>
  </si>
  <si>
    <t>Investments in Infrastructure and Social Sector</t>
  </si>
  <si>
    <t>Other than Approved Investments</t>
  </si>
  <si>
    <t>TOTAL LONG TERM INVESTMENTS</t>
  </si>
  <si>
    <t>SHORT TERM INVESTMENTS</t>
  </si>
  <si>
    <t>TOTAL SHORT TERM INVESTMENTS</t>
  </si>
  <si>
    <t>(e) Other securities</t>
  </si>
  <si>
    <t>NL-7 Operating Expenses</t>
  </si>
  <si>
    <t>Employees remuneration and welfare benefits</t>
  </si>
  <si>
    <t>Travel conveyance and vehicle running expenses</t>
  </si>
  <si>
    <t>Training expenses</t>
  </si>
  <si>
    <t>Rent, rates and taxes</t>
  </si>
  <si>
    <t>Repairs and maintenance</t>
  </si>
  <si>
    <t>Printing and stationery</t>
  </si>
  <si>
    <t>Communication</t>
  </si>
  <si>
    <t>Legal and Professional Charges</t>
  </si>
  <si>
    <t>Advertisement and publicity</t>
  </si>
  <si>
    <t>Interest and bank charges</t>
  </si>
  <si>
    <t>Service Tax Expenses / GST Expenses</t>
  </si>
  <si>
    <t>NL-6 Commission</t>
  </si>
  <si>
    <t>FIRE</t>
  </si>
  <si>
    <t>MARINE</t>
  </si>
  <si>
    <t>MOTOR</t>
  </si>
  <si>
    <t>ENGINEERING</t>
  </si>
  <si>
    <t>HEALTH</t>
  </si>
  <si>
    <t>PERSONAL ACCIDENT</t>
  </si>
  <si>
    <t>AVIATION</t>
  </si>
  <si>
    <t>OTHER MISCELLANEOUS</t>
  </si>
  <si>
    <t>Net Commission</t>
  </si>
  <si>
    <t xml:space="preserve">NL-5 Claims </t>
  </si>
  <si>
    <t>Net Earned Premium</t>
  </si>
  <si>
    <t xml:space="preserve">NL-4 Premium </t>
  </si>
  <si>
    <t>SOURCES OF FUNDS</t>
  </si>
  <si>
    <t>Share Capital</t>
  </si>
  <si>
    <t>Reserves and Surplus</t>
  </si>
  <si>
    <t>Fair Value Change Account</t>
  </si>
  <si>
    <t>Borrowings</t>
  </si>
  <si>
    <t>APPLICATION OF FUNDS</t>
  </si>
  <si>
    <t>Investments- Shareholders Funds</t>
  </si>
  <si>
    <t>Investments- Policyholders Funds</t>
  </si>
  <si>
    <t>Total Investments</t>
  </si>
  <si>
    <t>Loans</t>
  </si>
  <si>
    <t>Fixed Assets</t>
  </si>
  <si>
    <t>Deferred Tax Assets</t>
  </si>
  <si>
    <t>Current Assets</t>
  </si>
  <si>
    <t>Cash and Bank Balances</t>
  </si>
  <si>
    <t>Advances and Other Assets</t>
  </si>
  <si>
    <t>Sub-Total (A)</t>
  </si>
  <si>
    <t>Current Liabilities</t>
  </si>
  <si>
    <t>Sub-Total (B)</t>
  </si>
  <si>
    <t>NET CURRENT ASSETS (C) = (A - B)</t>
  </si>
  <si>
    <t>Miscellaneous Expenditure (to the extent not written off or adjusted)</t>
  </si>
  <si>
    <t>Debit Balance in Profit and Loss Account</t>
  </si>
  <si>
    <t>OPERATING PROFIT/(LOSS)</t>
  </si>
  <si>
    <t>(a) Fire Insurance</t>
  </si>
  <si>
    <t>(b) Marine Insurance</t>
  </si>
  <si>
    <t>(c) Miscellaneous Insurance</t>
  </si>
  <si>
    <t>INCOME FROM INVESTMENTS</t>
  </si>
  <si>
    <t>(a) Interest, Dividend &amp; Rent – Gross</t>
  </si>
  <si>
    <t>(b) Profit on sale of investments</t>
  </si>
  <si>
    <t>Less: Loss on sale of investments</t>
  </si>
  <si>
    <t>(d) Amortization of Discount / (Premium)</t>
  </si>
  <si>
    <t>OTHER INCOME</t>
  </si>
  <si>
    <t>PROVISIONS (Other than taxation)</t>
  </si>
  <si>
    <t>(a) For diminution in the value of investments</t>
  </si>
  <si>
    <t>(b) For doubtful debts</t>
  </si>
  <si>
    <t xml:space="preserve">OTHER EXPENSES </t>
  </si>
  <si>
    <t>PROFIT / (LOSS) BEFORE TAX (A-B)</t>
  </si>
  <si>
    <t>PROFIT / (LOSS) AFTER TAX</t>
  </si>
  <si>
    <t>Provision for Taxation</t>
  </si>
  <si>
    <t>Manipal Cigna</t>
  </si>
  <si>
    <t>Raheja QBE</t>
  </si>
  <si>
    <t>Aditya Birla Health</t>
  </si>
  <si>
    <t>Care Health</t>
  </si>
  <si>
    <t>Cholamandalam MS</t>
  </si>
  <si>
    <t>Manipal Cigna Health</t>
  </si>
  <si>
    <t>Navi</t>
  </si>
  <si>
    <t>Reliance</t>
  </si>
  <si>
    <t>The New India Assurance</t>
  </si>
  <si>
    <t>The Oriental</t>
  </si>
  <si>
    <t>The New India</t>
  </si>
  <si>
    <t>CROP</t>
  </si>
  <si>
    <t>Niva Bupa</t>
  </si>
  <si>
    <t>Digit</t>
  </si>
  <si>
    <t>NL-2 Profit and Loss Account upto the year ended 30 June 2022</t>
  </si>
  <si>
    <t>NL-3 Balance Sheet as at 30 June 2022</t>
  </si>
  <si>
    <t>Fair Value Change- Shareholder's Funds</t>
  </si>
  <si>
    <t>Fair Value Change- Policyholder's Funds</t>
  </si>
  <si>
    <t xml:space="preserve">Gross Direct Premium </t>
  </si>
  <si>
    <t>Add : Premium on reinsurance accepted</t>
  </si>
  <si>
    <t>Less : Premium on reinsurance ceded</t>
  </si>
  <si>
    <t>Net Written Premium</t>
  </si>
  <si>
    <t>Add : Opening balance of UPR</t>
  </si>
  <si>
    <t>Less : Closing balance of UPR</t>
  </si>
  <si>
    <t>Claims Paid (Direct)</t>
  </si>
  <si>
    <t>Add : Re-insurance accepted to direct claims</t>
  </si>
  <si>
    <t>Less : Re-insurance ceded to claims paid</t>
  </si>
  <si>
    <t>Net Claims Paid</t>
  </si>
  <si>
    <t>Add : Claims Outstanding at the end of the year</t>
  </si>
  <si>
    <t>Less : Claims Outstanding at the beginning of the year</t>
  </si>
  <si>
    <t>Net Incurred Claims</t>
  </si>
  <si>
    <t xml:space="preserve">Commission &amp; Remuneration </t>
  </si>
  <si>
    <t>Rewards</t>
  </si>
  <si>
    <t>Distribution fees</t>
  </si>
  <si>
    <t>Gross Commission</t>
  </si>
  <si>
    <t>Add : Commission on Re-insurance accepted</t>
  </si>
  <si>
    <t>Less : Commission on Re-insurance ceded</t>
  </si>
  <si>
    <t>NL-10 Reserves and Surplus as at 30 June 2022</t>
  </si>
  <si>
    <t>Niva Bupa Health</t>
  </si>
  <si>
    <t>Debentures/ Bonds</t>
  </si>
  <si>
    <t>Banks</t>
  </si>
  <si>
    <t>Financial Institutions</t>
  </si>
  <si>
    <t>NL-11 Borrowings Schedule as at 30 June 2022</t>
  </si>
  <si>
    <t>NL-12 Investments as at 30 June 2022</t>
  </si>
  <si>
    <t>(c) Derivative Instruments</t>
  </si>
  <si>
    <t>(d) Debentures/ Bonds</t>
  </si>
  <si>
    <t>(g) Investment properties - Real Estate</t>
  </si>
  <si>
    <t>NL-13 Loans as at 30 June 2022</t>
  </si>
  <si>
    <t>NL-14 Fixed Assets. Net Block as at 30 June 2022</t>
  </si>
  <si>
    <t>NL-15 Cash and Bank Balance as at 30 June 2022</t>
  </si>
  <si>
    <t>NL-17 Current Liabilities as at 30 June 2022</t>
  </si>
  <si>
    <t>(a) For Long term policies</t>
  </si>
  <si>
    <t>(b) for Other Policies</t>
  </si>
  <si>
    <t>Reserve for Unexpired Risk</t>
  </si>
  <si>
    <t>Reserve for Premium Deficiency</t>
  </si>
  <si>
    <t>For taxation (less advance tax paid and taxes deducted at source)</t>
  </si>
  <si>
    <t>For Employee Benefits</t>
  </si>
  <si>
    <t>NL-18 Provisions Schedule as at 30 June 2022</t>
  </si>
  <si>
    <t>NL-20 Analytical Ratios</t>
  </si>
  <si>
    <t>Claims paid to claims provisions</t>
  </si>
  <si>
    <t>Investment income ratio</t>
  </si>
  <si>
    <t>NL-26 Solvency Margin KGII for the period ended 30 June 2022</t>
  </si>
  <si>
    <r>
      <t xml:space="preserve">NL-33 Reinsurance Risk Concentration
</t>
    </r>
    <r>
      <rPr>
        <b/>
        <sz val="12"/>
        <color theme="4" tint="-0.499984740745262"/>
        <rFont val="Calibri"/>
        <family val="2"/>
        <scheme val="minor"/>
      </rPr>
      <t xml:space="preserve">Rs. In Lakhs </t>
    </r>
  </si>
  <si>
    <t>Outside India</t>
  </si>
  <si>
    <t>Total A</t>
  </si>
  <si>
    <t>Within India</t>
  </si>
  <si>
    <t>Indian Insurance Companies</t>
  </si>
  <si>
    <t>FRBs</t>
  </si>
  <si>
    <t>GIC Re</t>
  </si>
  <si>
    <t>Total B</t>
  </si>
  <si>
    <t>Grand Total A+B</t>
  </si>
  <si>
    <t xml:space="preserve">NL-36 Business Acquisition Through Different Channels </t>
  </si>
  <si>
    <t>NL-44 Motor TP Obligations (Quarterly Returns)</t>
  </si>
  <si>
    <t>Gross Direct Motor Third Party Insurance Business</t>
  </si>
  <si>
    <t>Premium in respect of liability only policies (L)</t>
  </si>
  <si>
    <t>Premium in respect of package policies (P)</t>
  </si>
  <si>
    <t>Total Gross Direct Motor Third Party Insurance</t>
  </si>
  <si>
    <t>Business Premium (L+P)</t>
  </si>
  <si>
    <t>Total Gross Direct Motor Own damage Insurance Business Premium</t>
  </si>
  <si>
    <t>Total Gross Direct Premium Income</t>
  </si>
  <si>
    <t>1.27 times</t>
  </si>
  <si>
    <t>2.39 times</t>
  </si>
  <si>
    <t>(0.05) times</t>
  </si>
  <si>
    <t>0.35 times</t>
  </si>
  <si>
    <t>1.89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</si>
</sst>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000"/>
    <numFmt numFmtId="166" formatCode="0_ ;\-0\ "/>
    <numFmt numFmtId="167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ill="0" applyBorder="0" applyAlignment="0" applyProtection="0"/>
    <xf numFmtId="0" fontId="10" fillId="0" borderId="0"/>
    <xf numFmtId="43" fontId="9" fillId="0" borderId="0" applyFill="0" applyBorder="0" applyAlignment="0" applyProtection="0"/>
    <xf numFmtId="43" fontId="5" fillId="0" borderId="0" applyFont="0" applyFill="0" applyBorder="0" applyAlignment="0" applyProtection="0"/>
  </cellStyleXfs>
  <cellXfs count="92">
    <xf numFmtId="0" fontId="0" fillId="0" borderId="0" xfId="0"/>
    <xf numFmtId="1" fontId="1" fillId="0" borderId="1" xfId="0" applyNumberFormat="1" applyFont="1" applyBorder="1" applyAlignment="1">
      <alignment horizontal="left" wrapText="1"/>
    </xf>
    <xf numFmtId="1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0" fontId="1" fillId="0" borderId="0" xfId="0" applyFont="1"/>
    <xf numFmtId="1" fontId="4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/>
    <xf numFmtId="1" fontId="1" fillId="0" borderId="0" xfId="0" applyNumberFormat="1" applyFont="1"/>
    <xf numFmtId="1" fontId="4" fillId="0" borderId="0" xfId="0" applyNumberFormat="1" applyFont="1"/>
    <xf numFmtId="1" fontId="0" fillId="0" borderId="1" xfId="0" applyNumberFormat="1" applyBorder="1"/>
    <xf numFmtId="1" fontId="1" fillId="0" borderId="1" xfId="0" applyNumberFormat="1" applyFont="1" applyBorder="1"/>
    <xf numFmtId="0" fontId="0" fillId="0" borderId="0" xfId="0" applyAlignment="1">
      <alignment wrapText="1"/>
    </xf>
    <xf numFmtId="0" fontId="4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2" fontId="0" fillId="0" borderId="1" xfId="0" applyNumberFormat="1" applyBorder="1" applyAlignment="1">
      <alignment wrapText="1"/>
    </xf>
    <xf numFmtId="2" fontId="2" fillId="0" borderId="1" xfId="0" applyNumberFormat="1" applyFont="1" applyBorder="1"/>
    <xf numFmtId="1" fontId="6" fillId="0" borderId="1" xfId="0" applyNumberFormat="1" applyFont="1" applyBorder="1" applyAlignment="1">
      <alignment wrapText="1"/>
    </xf>
    <xf numFmtId="1" fontId="7" fillId="0" borderId="0" xfId="0" applyNumberFormat="1" applyFont="1"/>
    <xf numFmtId="1" fontId="7" fillId="0" borderId="0" xfId="0" applyNumberFormat="1" applyFont="1" applyAlignment="1">
      <alignment wrapText="1"/>
    </xf>
    <xf numFmtId="0" fontId="0" fillId="0" borderId="1" xfId="0" applyBorder="1"/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1" fontId="2" fillId="0" borderId="1" xfId="0" applyNumberFormat="1" applyFont="1" applyBorder="1"/>
    <xf numFmtId="1" fontId="2" fillId="0" borderId="0" xfId="0" applyNumberFormat="1" applyFont="1"/>
    <xf numFmtId="9" fontId="0" fillId="0" borderId="1" xfId="0" applyNumberFormat="1" applyBorder="1"/>
    <xf numFmtId="10" fontId="0" fillId="0" borderId="1" xfId="0" applyNumberFormat="1" applyBorder="1"/>
    <xf numFmtId="10" fontId="0" fillId="0" borderId="1" xfId="1" applyNumberFormat="1" applyFont="1" applyBorder="1"/>
    <xf numFmtId="2" fontId="0" fillId="0" borderId="1" xfId="1" applyNumberFormat="1" applyFont="1" applyBorder="1"/>
    <xf numFmtId="10" fontId="2" fillId="0" borderId="1" xfId="1" applyNumberFormat="1" applyFont="1" applyBorder="1"/>
    <xf numFmtId="2" fontId="0" fillId="0" borderId="0" xfId="0" applyNumberFormat="1"/>
    <xf numFmtId="2" fontId="1" fillId="0" borderId="1" xfId="0" applyNumberFormat="1" applyFont="1" applyBorder="1" applyAlignment="1">
      <alignment horizontal="left" wrapText="1"/>
    </xf>
    <xf numFmtId="2" fontId="2" fillId="0" borderId="0" xfId="0" applyNumberFormat="1" applyFont="1"/>
    <xf numFmtId="10" fontId="0" fillId="0" borderId="0" xfId="1" applyNumberFormat="1" applyFont="1"/>
    <xf numFmtId="1" fontId="3" fillId="0" borderId="0" xfId="0" applyNumberFormat="1" applyFont="1"/>
    <xf numFmtId="2" fontId="4" fillId="0" borderId="0" xfId="0" applyNumberFormat="1" applyFont="1" applyAlignment="1">
      <alignment wrapText="1"/>
    </xf>
    <xf numFmtId="9" fontId="2" fillId="0" borderId="1" xfId="1" applyFont="1" applyBorder="1"/>
    <xf numFmtId="2" fontId="0" fillId="0" borderId="1" xfId="0" applyNumberFormat="1" applyBorder="1"/>
    <xf numFmtId="164" fontId="0" fillId="0" borderId="1" xfId="0" applyNumberFormat="1" applyBorder="1"/>
    <xf numFmtId="10" fontId="0" fillId="0" borderId="0" xfId="0" applyNumberFormat="1"/>
    <xf numFmtId="9" fontId="0" fillId="0" borderId="0" xfId="0" applyNumberFormat="1"/>
    <xf numFmtId="9" fontId="0" fillId="0" borderId="4" xfId="0" applyNumberFormat="1" applyBorder="1"/>
    <xf numFmtId="1" fontId="6" fillId="0" borderId="1" xfId="0" applyNumberFormat="1" applyFont="1" applyBorder="1"/>
    <xf numFmtId="9" fontId="0" fillId="0" borderId="1" xfId="1" applyFont="1" applyBorder="1"/>
    <xf numFmtId="9" fontId="0" fillId="0" borderId="0" xfId="1" applyFont="1"/>
    <xf numFmtId="1" fontId="0" fillId="0" borderId="0" xfId="1" applyNumberFormat="1" applyFont="1"/>
    <xf numFmtId="1" fontId="0" fillId="0" borderId="1" xfId="1" applyNumberFormat="1" applyFont="1" applyBorder="1"/>
    <xf numFmtId="2" fontId="0" fillId="0" borderId="0" xfId="1" applyNumberFormat="1" applyFont="1"/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0" xfId="0" applyNumberFormat="1"/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" fontId="2" fillId="0" borderId="1" xfId="1" applyNumberFormat="1" applyFont="1" applyBorder="1"/>
    <xf numFmtId="2" fontId="2" fillId="0" borderId="1" xfId="1" applyNumberFormat="1" applyFont="1" applyBorder="1"/>
    <xf numFmtId="1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/>
    <xf numFmtId="1" fontId="0" fillId="0" borderId="4" xfId="0" applyNumberFormat="1" applyBorder="1"/>
    <xf numFmtId="0" fontId="0" fillId="0" borderId="6" xfId="0" applyBorder="1"/>
    <xf numFmtId="166" fontId="0" fillId="0" borderId="0" xfId="7" applyNumberFormat="1" applyFont="1"/>
    <xf numFmtId="9" fontId="0" fillId="0" borderId="1" xfId="0" applyNumberForma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7" fontId="0" fillId="0" borderId="1" xfId="1" applyNumberFormat="1" applyFont="1" applyBorder="1"/>
  </cellXfs>
  <cellStyles count="8">
    <cellStyle name="Comma" xfId="7" builtinId="3"/>
    <cellStyle name="Comma 2" xfId="4" xr:uid="{00000000-0005-0000-0000-000000000000}"/>
    <cellStyle name="Comma 3" xfId="3" xr:uid="{00000000-0005-0000-0000-000001000000}"/>
    <cellStyle name="Comma 4" xfId="6" xr:uid="{00000000-0005-0000-0000-000002000000}"/>
    <cellStyle name="Excel Built-in Normal" xfId="5" xr:uid="{00000000-0005-0000-0000-000003000000}"/>
    <cellStyle name="Normal" xfId="0" builtinId="0"/>
    <cellStyle name="Normal 2" xfId="2" xr:uid="{00000000-0005-0000-0000-000005000000}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3.14062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5" t="s">
        <v>37</v>
      </c>
    </row>
    <row r="2" spans="1:33" x14ac:dyDescent="0.25">
      <c r="A2" s="6" t="s">
        <v>103</v>
      </c>
    </row>
    <row r="3" spans="1:33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x14ac:dyDescent="0.25">
      <c r="A4" s="2" t="s">
        <v>26</v>
      </c>
      <c r="B4" s="10">
        <v>15910</v>
      </c>
      <c r="C4" s="10">
        <v>41198</v>
      </c>
      <c r="D4">
        <v>70204</v>
      </c>
      <c r="E4" s="10">
        <v>185213</v>
      </c>
      <c r="F4" s="10">
        <v>77729</v>
      </c>
      <c r="G4" s="10">
        <v>92131</v>
      </c>
      <c r="H4" s="10">
        <v>115523</v>
      </c>
      <c r="I4" s="10">
        <v>17513.78</v>
      </c>
      <c r="J4" s="10">
        <v>6756.49</v>
      </c>
      <c r="K4" s="10">
        <v>61922.99</v>
      </c>
      <c r="L4" s="10">
        <v>167825</v>
      </c>
      <c r="M4" s="10">
        <v>346822</v>
      </c>
      <c r="N4" s="10">
        <v>148431</v>
      </c>
      <c r="O4" s="10">
        <v>14885.18</v>
      </c>
      <c r="P4" s="7">
        <v>33986</v>
      </c>
      <c r="Q4" s="10">
        <v>30229</v>
      </c>
      <c r="R4" s="10">
        <v>23734.85</v>
      </c>
      <c r="S4" s="10">
        <v>281938.34999999998</v>
      </c>
      <c r="T4" s="10">
        <v>2750</v>
      </c>
      <c r="U4" s="10">
        <v>52548</v>
      </c>
      <c r="V4" s="10">
        <v>8337</v>
      </c>
      <c r="W4" s="10">
        <v>131707</v>
      </c>
      <c r="X4" s="10">
        <v>56163</v>
      </c>
      <c r="Y4" s="10">
        <v>100364</v>
      </c>
      <c r="Z4" s="10">
        <v>40258</v>
      </c>
      <c r="AA4" s="10">
        <v>268705</v>
      </c>
      <c r="AB4" s="10">
        <v>195640</v>
      </c>
      <c r="AC4" s="28">
        <v>718161</v>
      </c>
      <c r="AD4" s="10">
        <v>296245</v>
      </c>
      <c r="AE4" s="10">
        <v>334894</v>
      </c>
      <c r="AF4" s="10">
        <v>43608</v>
      </c>
      <c r="AG4" s="11">
        <f>SUM(B4:AF4)</f>
        <v>3981332.64</v>
      </c>
    </row>
    <row r="5" spans="1:33" ht="30" x14ac:dyDescent="0.25">
      <c r="A5" s="2" t="s">
        <v>27</v>
      </c>
      <c r="B5" s="10">
        <v>-8</v>
      </c>
      <c r="C5" s="10">
        <v>65</v>
      </c>
      <c r="D5" s="10">
        <v>586</v>
      </c>
      <c r="E5" s="10">
        <v>19130</v>
      </c>
      <c r="F5" s="10">
        <v>76</v>
      </c>
      <c r="G5" s="10">
        <v>315</v>
      </c>
      <c r="H5" s="10">
        <v>218</v>
      </c>
      <c r="I5" s="10">
        <v>274.60000000000002</v>
      </c>
      <c r="J5" s="10">
        <v>-129.88999999999999</v>
      </c>
      <c r="K5" s="10">
        <v>164.59</v>
      </c>
      <c r="L5" s="10">
        <v>2182</v>
      </c>
      <c r="M5" s="10">
        <v>2446</v>
      </c>
      <c r="N5" s="10">
        <v>22</v>
      </c>
      <c r="O5" s="10">
        <v>-149.47</v>
      </c>
      <c r="P5" s="10">
        <v>178</v>
      </c>
      <c r="Q5" s="10">
        <v>220</v>
      </c>
      <c r="R5" s="10">
        <v>23.36</v>
      </c>
      <c r="S5" s="10">
        <v>9192.8700000000008</v>
      </c>
      <c r="T5" s="10">
        <v>-169</v>
      </c>
      <c r="U5" s="10">
        <v>62</v>
      </c>
      <c r="V5" s="10">
        <v>4</v>
      </c>
      <c r="W5" s="10">
        <v>926</v>
      </c>
      <c r="X5" s="10">
        <v>3072</v>
      </c>
      <c r="Y5" s="10">
        <v>94</v>
      </c>
      <c r="Z5" s="10">
        <v>632</v>
      </c>
      <c r="AA5" s="10">
        <v>272</v>
      </c>
      <c r="AB5" s="10">
        <v>19611</v>
      </c>
      <c r="AC5" s="28">
        <v>28404</v>
      </c>
      <c r="AD5" s="10">
        <v>7209</v>
      </c>
      <c r="AE5" s="10">
        <v>17388</v>
      </c>
      <c r="AF5" s="10">
        <v>138</v>
      </c>
      <c r="AG5" s="11">
        <f>SUM(B5:AF5)</f>
        <v>112449.06</v>
      </c>
    </row>
    <row r="6" spans="1:33" x14ac:dyDescent="0.25">
      <c r="A6" s="2" t="s">
        <v>29</v>
      </c>
      <c r="B6" s="10">
        <v>904</v>
      </c>
      <c r="C6" s="10">
        <v>2058</v>
      </c>
      <c r="D6" s="10">
        <v>15659</v>
      </c>
      <c r="E6" s="10">
        <v>26435</v>
      </c>
      <c r="F6" s="10">
        <v>3929</v>
      </c>
      <c r="G6" s="10">
        <v>17235</v>
      </c>
      <c r="H6" s="10">
        <v>12582</v>
      </c>
      <c r="I6" s="10">
        <v>12446.21</v>
      </c>
      <c r="J6" s="10">
        <v>496.36</v>
      </c>
      <c r="K6" s="74">
        <v>8118.08</v>
      </c>
      <c r="L6" s="10">
        <v>23757</v>
      </c>
      <c r="M6" s="10">
        <v>46557</v>
      </c>
      <c r="N6" s="10">
        <v>16204</v>
      </c>
      <c r="O6" s="10">
        <v>1488.85</v>
      </c>
      <c r="P6" s="10">
        <v>4337</v>
      </c>
      <c r="Q6" s="10">
        <v>5128</v>
      </c>
      <c r="R6" s="10">
        <v>1006.79</v>
      </c>
      <c r="S6" s="10">
        <v>46270.12</v>
      </c>
      <c r="T6" s="10">
        <v>703</v>
      </c>
      <c r="U6" s="10">
        <v>2517</v>
      </c>
      <c r="V6" s="10">
        <v>988</v>
      </c>
      <c r="W6" s="10">
        <v>20336</v>
      </c>
      <c r="X6" s="10">
        <v>8989</v>
      </c>
      <c r="Y6" s="10">
        <v>14038</v>
      </c>
      <c r="Z6" s="10">
        <v>14703</v>
      </c>
      <c r="AA6" s="10">
        <v>11925</v>
      </c>
      <c r="AB6" s="10">
        <v>26794</v>
      </c>
      <c r="AC6" s="28">
        <v>67821</v>
      </c>
      <c r="AD6" s="10">
        <v>36625</v>
      </c>
      <c r="AE6" s="10">
        <v>44560</v>
      </c>
      <c r="AF6" s="10">
        <v>4533</v>
      </c>
      <c r="AG6" s="11">
        <f>SUM(B6:AF6)</f>
        <v>499143.41000000003</v>
      </c>
    </row>
    <row r="7" spans="1:33" x14ac:dyDescent="0.25">
      <c r="A7" s="2" t="s">
        <v>28</v>
      </c>
      <c r="B7" s="10">
        <f t="shared" ref="B7:AG7" si="0">B8-B6-B5-B4</f>
        <v>0</v>
      </c>
      <c r="C7" s="10">
        <f t="shared" si="0"/>
        <v>0</v>
      </c>
      <c r="D7" s="10">
        <f t="shared" si="0"/>
        <v>53</v>
      </c>
      <c r="E7" s="10">
        <f t="shared" si="0"/>
        <v>789</v>
      </c>
      <c r="F7" s="10">
        <f t="shared" si="0"/>
        <v>0</v>
      </c>
      <c r="G7" s="10">
        <f t="shared" si="0"/>
        <v>6968</v>
      </c>
      <c r="H7" s="10">
        <f t="shared" si="0"/>
        <v>0</v>
      </c>
      <c r="I7" s="10">
        <f t="shared" si="0"/>
        <v>38.130000000004657</v>
      </c>
      <c r="J7" s="10">
        <f t="shared" si="0"/>
        <v>23.590000000001055</v>
      </c>
      <c r="K7" s="10">
        <f t="shared" si="0"/>
        <v>12.980000000003201</v>
      </c>
      <c r="L7" s="10">
        <f t="shared" si="0"/>
        <v>130</v>
      </c>
      <c r="M7" s="10">
        <f t="shared" si="0"/>
        <v>2003</v>
      </c>
      <c r="N7" s="10">
        <f t="shared" si="0"/>
        <v>-55</v>
      </c>
      <c r="O7" s="10">
        <f t="shared" si="0"/>
        <v>1.0299999999988358</v>
      </c>
      <c r="P7" s="10">
        <f t="shared" si="0"/>
        <v>0</v>
      </c>
      <c r="Q7" s="10">
        <f t="shared" si="0"/>
        <v>4378</v>
      </c>
      <c r="R7" s="10">
        <f t="shared" si="0"/>
        <v>0</v>
      </c>
      <c r="S7" s="10">
        <f t="shared" si="0"/>
        <v>0</v>
      </c>
      <c r="T7" s="10">
        <f t="shared" si="0"/>
        <v>0</v>
      </c>
      <c r="U7" s="10">
        <f t="shared" si="0"/>
        <v>4637</v>
      </c>
      <c r="V7" s="10">
        <f t="shared" si="0"/>
        <v>1958</v>
      </c>
      <c r="W7" s="10">
        <f t="shared" si="0"/>
        <v>2432</v>
      </c>
      <c r="X7" s="10">
        <f t="shared" si="0"/>
        <v>187</v>
      </c>
      <c r="Y7" s="10">
        <f t="shared" si="0"/>
        <v>35</v>
      </c>
      <c r="Z7" s="10">
        <f t="shared" si="0"/>
        <v>0</v>
      </c>
      <c r="AA7" s="10">
        <f t="shared" si="0"/>
        <v>0</v>
      </c>
      <c r="AB7" s="10">
        <f t="shared" si="0"/>
        <v>291</v>
      </c>
      <c r="AC7" s="10">
        <f t="shared" si="0"/>
        <v>0</v>
      </c>
      <c r="AD7" s="10">
        <f t="shared" si="0"/>
        <v>-1376</v>
      </c>
      <c r="AE7" s="10">
        <f t="shared" si="0"/>
        <v>32</v>
      </c>
      <c r="AF7" s="10">
        <f t="shared" si="0"/>
        <v>0</v>
      </c>
      <c r="AG7" s="11">
        <f t="shared" si="0"/>
        <v>22537.729999999516</v>
      </c>
    </row>
    <row r="8" spans="1:33" s="8" customFormat="1" x14ac:dyDescent="0.25">
      <c r="A8" s="3" t="s">
        <v>30</v>
      </c>
      <c r="B8" s="11">
        <v>16806</v>
      </c>
      <c r="C8" s="11">
        <v>43321</v>
      </c>
      <c r="D8" s="11">
        <v>86502</v>
      </c>
      <c r="E8" s="11">
        <v>231567</v>
      </c>
      <c r="F8" s="11">
        <v>81734</v>
      </c>
      <c r="G8" s="11">
        <v>116649</v>
      </c>
      <c r="H8" s="11">
        <v>128323</v>
      </c>
      <c r="I8" s="11">
        <v>30272.720000000001</v>
      </c>
      <c r="J8" s="11">
        <v>7146.55</v>
      </c>
      <c r="K8" s="11">
        <v>70218.64</v>
      </c>
      <c r="L8" s="11">
        <v>193894</v>
      </c>
      <c r="M8" s="11">
        <v>397828</v>
      </c>
      <c r="N8" s="11">
        <v>164602</v>
      </c>
      <c r="O8" s="11">
        <v>16225.59</v>
      </c>
      <c r="P8" s="11">
        <v>38501</v>
      </c>
      <c r="Q8" s="11">
        <v>39955</v>
      </c>
      <c r="R8" s="11">
        <v>24765</v>
      </c>
      <c r="S8" s="11">
        <v>337401.34</v>
      </c>
      <c r="T8" s="11">
        <v>3284</v>
      </c>
      <c r="U8" s="11">
        <v>59764</v>
      </c>
      <c r="V8" s="11">
        <v>11287</v>
      </c>
      <c r="W8" s="11">
        <v>155401</v>
      </c>
      <c r="X8" s="11">
        <v>68411</v>
      </c>
      <c r="Y8" s="11">
        <v>114531</v>
      </c>
      <c r="Z8" s="11">
        <v>55593</v>
      </c>
      <c r="AA8" s="11">
        <v>280902</v>
      </c>
      <c r="AB8" s="11">
        <v>242336</v>
      </c>
      <c r="AC8" s="11">
        <v>814386</v>
      </c>
      <c r="AD8" s="11">
        <v>338703</v>
      </c>
      <c r="AE8" s="11">
        <v>396874</v>
      </c>
      <c r="AF8" s="11">
        <v>48279</v>
      </c>
      <c r="AG8" s="11">
        <f>SUM(B8:AF8)</f>
        <v>4615462.84</v>
      </c>
    </row>
    <row r="9" spans="1:33" x14ac:dyDescent="0.25">
      <c r="A9" s="2" t="s">
        <v>31</v>
      </c>
      <c r="B9" s="10">
        <v>11144</v>
      </c>
      <c r="C9" s="10">
        <v>23511</v>
      </c>
      <c r="D9" s="10">
        <v>73031</v>
      </c>
      <c r="E9" s="10">
        <v>144322</v>
      </c>
      <c r="F9" s="10">
        <v>43815</v>
      </c>
      <c r="G9" s="10">
        <v>66371</v>
      </c>
      <c r="H9" s="10">
        <v>84874</v>
      </c>
      <c r="I9" s="10">
        <v>-4755.25</v>
      </c>
      <c r="J9" s="10">
        <v>6388.43</v>
      </c>
      <c r="K9" s="10">
        <v>38773.61</v>
      </c>
      <c r="L9" s="10">
        <v>134463</v>
      </c>
      <c r="M9" s="10">
        <v>249987</v>
      </c>
      <c r="N9" s="10">
        <v>135000</v>
      </c>
      <c r="O9" s="10">
        <v>10171.959999999999</v>
      </c>
      <c r="P9" s="10">
        <v>24158</v>
      </c>
      <c r="Q9" s="10">
        <v>21165</v>
      </c>
      <c r="R9" s="10">
        <v>14833.43</v>
      </c>
      <c r="S9" s="10">
        <v>275431.03999999998</v>
      </c>
      <c r="T9" s="10">
        <v>1954</v>
      </c>
      <c r="U9" s="10">
        <v>29418</v>
      </c>
      <c r="V9" s="10">
        <v>7095</v>
      </c>
      <c r="W9" s="10">
        <v>99563</v>
      </c>
      <c r="X9" s="10">
        <v>47601</v>
      </c>
      <c r="Y9" s="10">
        <v>69015</v>
      </c>
      <c r="Z9" s="10">
        <v>31639</v>
      </c>
      <c r="AA9" s="10">
        <v>178111</v>
      </c>
      <c r="AB9" s="10">
        <v>144776</v>
      </c>
      <c r="AC9" s="10">
        <v>675398</v>
      </c>
      <c r="AD9" s="10">
        <v>326428</v>
      </c>
      <c r="AE9" s="10">
        <v>330101</v>
      </c>
      <c r="AF9" s="10">
        <v>29058</v>
      </c>
      <c r="AG9" s="11">
        <f>SUM(B9:AF9)</f>
        <v>3322841.2199999997</v>
      </c>
    </row>
    <row r="10" spans="1:33" x14ac:dyDescent="0.25">
      <c r="A10" s="2" t="s">
        <v>32</v>
      </c>
      <c r="B10" s="10">
        <v>-79</v>
      </c>
      <c r="C10" s="10">
        <v>2170</v>
      </c>
      <c r="D10" s="10">
        <v>-41</v>
      </c>
      <c r="E10" s="10">
        <v>-10775</v>
      </c>
      <c r="F10" s="10">
        <v>8230</v>
      </c>
      <c r="G10" s="10">
        <v>3230</v>
      </c>
      <c r="H10" s="10">
        <v>2222</v>
      </c>
      <c r="I10" s="10">
        <v>-367.09</v>
      </c>
      <c r="J10" s="10">
        <v>127.63</v>
      </c>
      <c r="K10" s="10">
        <v>2661.2</v>
      </c>
      <c r="L10" s="10">
        <v>-7905</v>
      </c>
      <c r="M10" s="10">
        <v>7820</v>
      </c>
      <c r="N10" s="10">
        <v>8977</v>
      </c>
      <c r="O10" s="10">
        <v>429.19</v>
      </c>
      <c r="P10" s="10">
        <v>3250</v>
      </c>
      <c r="Q10" s="10">
        <v>1917</v>
      </c>
      <c r="R10" s="10">
        <v>2403.2199999999998</v>
      </c>
      <c r="S10" s="10">
        <v>18756.830000000002</v>
      </c>
      <c r="T10" s="10">
        <v>71</v>
      </c>
      <c r="U10" s="10">
        <v>3605</v>
      </c>
      <c r="V10" s="10">
        <v>1370</v>
      </c>
      <c r="W10" s="10">
        <v>-1535</v>
      </c>
      <c r="X10" s="10">
        <v>1348</v>
      </c>
      <c r="Y10" s="10">
        <v>118</v>
      </c>
      <c r="Z10" s="10">
        <v>2017</v>
      </c>
      <c r="AA10" s="10">
        <v>32195</v>
      </c>
      <c r="AB10" s="10">
        <v>6327</v>
      </c>
      <c r="AC10" s="10">
        <v>52730</v>
      </c>
      <c r="AD10" s="10">
        <v>18912</v>
      </c>
      <c r="AE10" s="10">
        <v>23444</v>
      </c>
      <c r="AF10" s="10">
        <v>1822</v>
      </c>
      <c r="AG10" s="11">
        <f>SUM(B10:AF10)</f>
        <v>185450.98</v>
      </c>
    </row>
    <row r="11" spans="1:33" ht="30" x14ac:dyDescent="0.25">
      <c r="A11" s="2" t="s">
        <v>33</v>
      </c>
      <c r="B11" s="10">
        <v>16991</v>
      </c>
      <c r="C11" s="10">
        <v>24931</v>
      </c>
      <c r="D11" s="10">
        <v>6691</v>
      </c>
      <c r="E11" s="10">
        <v>57720</v>
      </c>
      <c r="F11" s="10">
        <v>31095</v>
      </c>
      <c r="G11" s="10">
        <v>36759</v>
      </c>
      <c r="H11" s="10">
        <v>41491</v>
      </c>
      <c r="I11" s="10">
        <v>6470.59</v>
      </c>
      <c r="J11" s="10">
        <v>4135.84</v>
      </c>
      <c r="K11" s="10">
        <v>27085.119999999999</v>
      </c>
      <c r="L11" s="10">
        <v>52765</v>
      </c>
      <c r="M11" s="10">
        <v>108343</v>
      </c>
      <c r="N11" s="10">
        <v>24555</v>
      </c>
      <c r="O11" s="10">
        <v>7825.58</v>
      </c>
      <c r="P11" s="10">
        <v>13358</v>
      </c>
      <c r="Q11" s="10">
        <v>20808</v>
      </c>
      <c r="R11" s="10">
        <v>10930.65</v>
      </c>
      <c r="S11" s="10">
        <v>55473.31</v>
      </c>
      <c r="T11" s="10">
        <v>1306</v>
      </c>
      <c r="U11" s="10">
        <v>22323</v>
      </c>
      <c r="V11" s="10">
        <v>4676</v>
      </c>
      <c r="W11" s="10">
        <v>45351</v>
      </c>
      <c r="X11" s="10">
        <v>16098</v>
      </c>
      <c r="Y11" s="10">
        <v>33256</v>
      </c>
      <c r="Z11" s="10">
        <v>14068</v>
      </c>
      <c r="AA11" s="10">
        <v>42720</v>
      </c>
      <c r="AB11" s="10">
        <v>64020</v>
      </c>
      <c r="AC11" s="10">
        <v>99590</v>
      </c>
      <c r="AD11" s="10">
        <v>-635</v>
      </c>
      <c r="AE11" s="10">
        <v>81804</v>
      </c>
      <c r="AF11" s="10">
        <v>12785</v>
      </c>
      <c r="AG11" s="11">
        <f>SUM(B11:AF11)</f>
        <v>984790.09000000008</v>
      </c>
    </row>
    <row r="12" spans="1:33" x14ac:dyDescent="0.25">
      <c r="A12" s="2" t="s">
        <v>36</v>
      </c>
      <c r="B12" s="10">
        <f>B13-B11-B10-B9</f>
        <v>0</v>
      </c>
      <c r="C12" s="10">
        <f t="shared" ref="C12:AG12" si="1">C13-C11-C10-C9</f>
        <v>0</v>
      </c>
      <c r="D12" s="10">
        <v>-17900</v>
      </c>
      <c r="E12" s="10">
        <f t="shared" si="1"/>
        <v>60</v>
      </c>
      <c r="F12" s="10">
        <f t="shared" si="1"/>
        <v>0</v>
      </c>
      <c r="G12" s="10">
        <f t="shared" si="1"/>
        <v>0</v>
      </c>
      <c r="H12" s="10">
        <f t="shared" ref="H12" si="2">H13-H11-H10-H9</f>
        <v>0</v>
      </c>
      <c r="I12" s="10">
        <f t="shared" si="1"/>
        <v>-6967</v>
      </c>
      <c r="J12" s="10">
        <f t="shared" si="1"/>
        <v>0</v>
      </c>
      <c r="K12" s="10">
        <f t="shared" si="1"/>
        <v>1.0000000009313226E-2</v>
      </c>
      <c r="L12" s="10">
        <f t="shared" si="1"/>
        <v>0</v>
      </c>
      <c r="M12" s="10">
        <f t="shared" si="1"/>
        <v>0</v>
      </c>
      <c r="N12" s="10">
        <f t="shared" si="1"/>
        <v>0</v>
      </c>
      <c r="O12" s="10">
        <f t="shared" si="1"/>
        <v>4.7600000000020373</v>
      </c>
      <c r="P12" s="10">
        <f t="shared" si="1"/>
        <v>0</v>
      </c>
      <c r="Q12" s="10">
        <f t="shared" si="1"/>
        <v>15</v>
      </c>
      <c r="R12" s="10">
        <f t="shared" si="1"/>
        <v>0</v>
      </c>
      <c r="S12" s="10">
        <f t="shared" si="1"/>
        <v>1417.9500000000116</v>
      </c>
      <c r="T12" s="10">
        <f t="shared" si="1"/>
        <v>1</v>
      </c>
      <c r="U12" s="10">
        <f t="shared" si="1"/>
        <v>0</v>
      </c>
      <c r="V12" s="10">
        <f t="shared" si="1"/>
        <v>-1</v>
      </c>
      <c r="W12" s="10">
        <f t="shared" si="1"/>
        <v>-1</v>
      </c>
      <c r="X12" s="10">
        <f t="shared" si="1"/>
        <v>0</v>
      </c>
      <c r="Y12" s="10">
        <f t="shared" si="1"/>
        <v>0</v>
      </c>
      <c r="Z12" s="10">
        <f t="shared" si="1"/>
        <v>-1</v>
      </c>
      <c r="AA12" s="10">
        <f t="shared" si="1"/>
        <v>1</v>
      </c>
      <c r="AB12" s="10">
        <f t="shared" si="1"/>
        <v>0</v>
      </c>
      <c r="AC12" s="10">
        <f t="shared" si="1"/>
        <v>0</v>
      </c>
      <c r="AD12" s="10">
        <f t="shared" si="1"/>
        <v>2412</v>
      </c>
      <c r="AE12" s="10">
        <f t="shared" si="1"/>
        <v>0</v>
      </c>
      <c r="AF12" s="10">
        <f t="shared" si="1"/>
        <v>20</v>
      </c>
      <c r="AG12" s="11">
        <f t="shared" si="1"/>
        <v>-20938.279999999795</v>
      </c>
    </row>
    <row r="13" spans="1:33" s="8" customFormat="1" x14ac:dyDescent="0.25">
      <c r="A13" s="3" t="s">
        <v>34</v>
      </c>
      <c r="B13" s="11">
        <v>28056</v>
      </c>
      <c r="C13" s="11">
        <v>50612</v>
      </c>
      <c r="D13" s="11">
        <v>61781</v>
      </c>
      <c r="E13" s="11">
        <v>191327</v>
      </c>
      <c r="F13" s="11">
        <v>83140</v>
      </c>
      <c r="G13" s="11">
        <v>106360</v>
      </c>
      <c r="H13" s="11">
        <v>128587</v>
      </c>
      <c r="I13" s="11">
        <v>-5618.75</v>
      </c>
      <c r="J13" s="11">
        <v>10651.9</v>
      </c>
      <c r="K13" s="11">
        <v>68519.94</v>
      </c>
      <c r="L13" s="11">
        <v>179323</v>
      </c>
      <c r="M13" s="11">
        <v>366150</v>
      </c>
      <c r="N13" s="11">
        <v>168532</v>
      </c>
      <c r="O13" s="11">
        <v>18431.490000000002</v>
      </c>
      <c r="P13" s="11">
        <v>40766</v>
      </c>
      <c r="Q13" s="11">
        <v>43905</v>
      </c>
      <c r="R13" s="11">
        <v>28167.3</v>
      </c>
      <c r="S13" s="11">
        <v>351079.13</v>
      </c>
      <c r="T13" s="11">
        <v>3332</v>
      </c>
      <c r="U13" s="11">
        <v>55346</v>
      </c>
      <c r="V13" s="11">
        <v>13140</v>
      </c>
      <c r="W13" s="11">
        <v>143378</v>
      </c>
      <c r="X13" s="11">
        <v>65047</v>
      </c>
      <c r="Y13" s="11">
        <v>102389</v>
      </c>
      <c r="Z13" s="11">
        <v>47723</v>
      </c>
      <c r="AA13" s="11">
        <v>253027</v>
      </c>
      <c r="AB13" s="11">
        <v>215123</v>
      </c>
      <c r="AC13" s="11">
        <v>827718</v>
      </c>
      <c r="AD13" s="11">
        <v>347117</v>
      </c>
      <c r="AE13" s="11">
        <v>435349</v>
      </c>
      <c r="AF13" s="11">
        <v>43685</v>
      </c>
      <c r="AG13" s="11">
        <f>SUM(B13:AF13)</f>
        <v>4472144.01</v>
      </c>
    </row>
    <row r="14" spans="1:33" s="8" customFormat="1" x14ac:dyDescent="0.25">
      <c r="A14" s="3" t="s">
        <v>35</v>
      </c>
      <c r="B14" s="11">
        <f>B8-B13</f>
        <v>-11250</v>
      </c>
      <c r="C14" s="11">
        <f t="shared" ref="C14:AG14" si="3">C8-C13</f>
        <v>-7291</v>
      </c>
      <c r="D14" s="11">
        <f t="shared" si="3"/>
        <v>24721</v>
      </c>
      <c r="E14" s="11">
        <f t="shared" si="3"/>
        <v>40240</v>
      </c>
      <c r="F14" s="11">
        <f t="shared" si="3"/>
        <v>-1406</v>
      </c>
      <c r="G14" s="11">
        <f t="shared" si="3"/>
        <v>10289</v>
      </c>
      <c r="H14" s="11">
        <f t="shared" ref="H14" si="4">H8-H13</f>
        <v>-264</v>
      </c>
      <c r="I14" s="11">
        <f t="shared" si="3"/>
        <v>35891.47</v>
      </c>
      <c r="J14" s="11">
        <f t="shared" si="3"/>
        <v>-3505.3499999999995</v>
      </c>
      <c r="K14" s="11">
        <f t="shared" si="3"/>
        <v>1698.6999999999971</v>
      </c>
      <c r="L14" s="11">
        <f t="shared" si="3"/>
        <v>14571</v>
      </c>
      <c r="M14" s="11">
        <f t="shared" si="3"/>
        <v>31678</v>
      </c>
      <c r="N14" s="11">
        <f t="shared" si="3"/>
        <v>-3930</v>
      </c>
      <c r="O14" s="11">
        <f t="shared" si="3"/>
        <v>-2205.9000000000015</v>
      </c>
      <c r="P14" s="11">
        <f t="shared" si="3"/>
        <v>-2265</v>
      </c>
      <c r="Q14" s="11">
        <f t="shared" si="3"/>
        <v>-3950</v>
      </c>
      <c r="R14" s="11">
        <f t="shared" si="3"/>
        <v>-3402.2999999999993</v>
      </c>
      <c r="S14" s="11">
        <f t="shared" si="3"/>
        <v>-13677.789999999979</v>
      </c>
      <c r="T14" s="11">
        <f t="shared" si="3"/>
        <v>-48</v>
      </c>
      <c r="U14" s="11">
        <f t="shared" si="3"/>
        <v>4418</v>
      </c>
      <c r="V14" s="11">
        <f t="shared" si="3"/>
        <v>-1853</v>
      </c>
      <c r="W14" s="11">
        <f t="shared" si="3"/>
        <v>12023</v>
      </c>
      <c r="X14" s="11">
        <f t="shared" si="3"/>
        <v>3364</v>
      </c>
      <c r="Y14" s="11">
        <f t="shared" si="3"/>
        <v>12142</v>
      </c>
      <c r="Z14" s="11">
        <f t="shared" si="3"/>
        <v>7870</v>
      </c>
      <c r="AA14" s="11">
        <f t="shared" si="3"/>
        <v>27875</v>
      </c>
      <c r="AB14" s="11">
        <f t="shared" si="3"/>
        <v>27213</v>
      </c>
      <c r="AC14" s="11">
        <f t="shared" si="3"/>
        <v>-13332</v>
      </c>
      <c r="AD14" s="11">
        <f t="shared" si="3"/>
        <v>-8414</v>
      </c>
      <c r="AE14" s="11">
        <f t="shared" si="3"/>
        <v>-38475</v>
      </c>
      <c r="AF14" s="11">
        <f t="shared" si="3"/>
        <v>4594</v>
      </c>
      <c r="AG14" s="11">
        <f t="shared" si="3"/>
        <v>143318.83000000007</v>
      </c>
    </row>
  </sheetData>
  <pageMargins left="0.7" right="0.7" top="0.75" bottom="0.75" header="0.3" footer="0.3"/>
  <pageSetup paperSize="9" orientation="portrait" r:id="rId1"/>
  <ignoredErrors>
    <ignoredError sqref="AG12 AG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P3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42.28515625" style="7" customWidth="1"/>
    <col min="2" max="94" width="14.28515625" style="7" customWidth="1"/>
    <col min="95" max="16384" width="9.140625" style="7"/>
  </cols>
  <sheetData>
    <row r="1" spans="1:94" ht="18.75" x14ac:dyDescent="0.3">
      <c r="A1" s="9" t="s">
        <v>281</v>
      </c>
    </row>
    <row r="2" spans="1:94" x14ac:dyDescent="0.25">
      <c r="A2" s="6" t="s">
        <v>103</v>
      </c>
    </row>
    <row r="3" spans="1:94" x14ac:dyDescent="0.25">
      <c r="A3" s="76" t="s">
        <v>0</v>
      </c>
      <c r="B3" s="77" t="s">
        <v>1</v>
      </c>
      <c r="C3" s="77"/>
      <c r="D3" s="77"/>
      <c r="E3" s="77" t="s">
        <v>240</v>
      </c>
      <c r="F3" s="77"/>
      <c r="G3" s="77"/>
      <c r="H3" s="77" t="s">
        <v>3</v>
      </c>
      <c r="I3" s="77"/>
      <c r="J3" s="77"/>
      <c r="K3" s="77" t="s">
        <v>4</v>
      </c>
      <c r="L3" s="77"/>
      <c r="M3" s="77"/>
      <c r="N3" s="77" t="s">
        <v>241</v>
      </c>
      <c r="O3" s="77"/>
      <c r="P3" s="77"/>
      <c r="Q3" s="78" t="s">
        <v>242</v>
      </c>
      <c r="R3" s="79"/>
      <c r="S3" s="80"/>
      <c r="T3" s="78" t="s">
        <v>251</v>
      </c>
      <c r="U3" s="79"/>
      <c r="V3" s="80"/>
      <c r="W3" s="78" t="s">
        <v>7</v>
      </c>
      <c r="X3" s="79"/>
      <c r="Y3" s="80"/>
      <c r="Z3" s="78" t="s">
        <v>6</v>
      </c>
      <c r="AA3" s="79"/>
      <c r="AB3" s="80"/>
      <c r="AC3" s="78" t="s">
        <v>8</v>
      </c>
      <c r="AD3" s="79"/>
      <c r="AE3" s="80"/>
      <c r="AF3" s="78" t="s">
        <v>9</v>
      </c>
      <c r="AG3" s="79"/>
      <c r="AH3" s="80"/>
      <c r="AI3" s="78" t="s">
        <v>10</v>
      </c>
      <c r="AJ3" s="79"/>
      <c r="AK3" s="80"/>
      <c r="AL3" s="78" t="s">
        <v>11</v>
      </c>
      <c r="AM3" s="79"/>
      <c r="AN3" s="80"/>
      <c r="AO3" s="78" t="s">
        <v>12</v>
      </c>
      <c r="AP3" s="79"/>
      <c r="AQ3" s="80"/>
      <c r="AR3" s="78" t="s">
        <v>13</v>
      </c>
      <c r="AS3" s="79"/>
      <c r="AT3" s="80"/>
      <c r="AU3" s="78" t="s">
        <v>14</v>
      </c>
      <c r="AV3" s="79"/>
      <c r="AW3" s="80"/>
      <c r="AX3" s="78" t="s">
        <v>243</v>
      </c>
      <c r="AY3" s="79"/>
      <c r="AZ3" s="80"/>
      <c r="BA3" s="78" t="s">
        <v>15</v>
      </c>
      <c r="BB3" s="79"/>
      <c r="BC3" s="80"/>
      <c r="BD3" s="78" t="s">
        <v>244</v>
      </c>
      <c r="BE3" s="79"/>
      <c r="BF3" s="80"/>
      <c r="BG3" s="78" t="s">
        <v>250</v>
      </c>
      <c r="BH3" s="79"/>
      <c r="BI3" s="80"/>
      <c r="BJ3" s="78" t="s">
        <v>239</v>
      </c>
      <c r="BK3" s="79"/>
      <c r="BL3" s="80"/>
      <c r="BM3" s="78" t="s">
        <v>245</v>
      </c>
      <c r="BN3" s="79"/>
      <c r="BO3" s="80"/>
      <c r="BP3" s="77" t="s">
        <v>18</v>
      </c>
      <c r="BQ3" s="77"/>
      <c r="BR3" s="77"/>
      <c r="BS3" s="77" t="s">
        <v>19</v>
      </c>
      <c r="BT3" s="77"/>
      <c r="BU3" s="77"/>
      <c r="BV3" s="77" t="s">
        <v>20</v>
      </c>
      <c r="BW3" s="77"/>
      <c r="BX3" s="77"/>
      <c r="BY3" s="77" t="s">
        <v>21</v>
      </c>
      <c r="BZ3" s="77"/>
      <c r="CA3" s="77"/>
      <c r="CB3" s="77" t="s">
        <v>22</v>
      </c>
      <c r="CC3" s="77"/>
      <c r="CD3" s="77"/>
      <c r="CE3" s="77" t="s">
        <v>246</v>
      </c>
      <c r="CF3" s="77"/>
      <c r="CG3" s="77"/>
      <c r="CH3" s="77" t="s">
        <v>247</v>
      </c>
      <c r="CI3" s="77"/>
      <c r="CJ3" s="77"/>
      <c r="CK3" s="77" t="s">
        <v>23</v>
      </c>
      <c r="CL3" s="77"/>
      <c r="CM3" s="77"/>
      <c r="CN3" s="77" t="s">
        <v>24</v>
      </c>
      <c r="CO3" s="77"/>
      <c r="CP3" s="77"/>
    </row>
    <row r="4" spans="1:94" x14ac:dyDescent="0.25">
      <c r="A4" s="76"/>
      <c r="B4" s="19" t="s">
        <v>157</v>
      </c>
      <c r="C4" s="19" t="s">
        <v>158</v>
      </c>
      <c r="D4" s="19" t="s">
        <v>144</v>
      </c>
      <c r="E4" s="19" t="s">
        <v>157</v>
      </c>
      <c r="F4" s="19" t="s">
        <v>158</v>
      </c>
      <c r="G4" s="19" t="s">
        <v>144</v>
      </c>
      <c r="H4" s="19" t="s">
        <v>157</v>
      </c>
      <c r="I4" s="19" t="s">
        <v>158</v>
      </c>
      <c r="J4" s="19" t="s">
        <v>144</v>
      </c>
      <c r="K4" s="19" t="s">
        <v>157</v>
      </c>
      <c r="L4" s="19" t="s">
        <v>158</v>
      </c>
      <c r="M4" s="19" t="s">
        <v>144</v>
      </c>
      <c r="N4" s="19" t="s">
        <v>157</v>
      </c>
      <c r="O4" s="19" t="s">
        <v>158</v>
      </c>
      <c r="P4" s="19" t="s">
        <v>144</v>
      </c>
      <c r="Q4" s="19" t="s">
        <v>157</v>
      </c>
      <c r="R4" s="19" t="s">
        <v>158</v>
      </c>
      <c r="S4" s="19" t="s">
        <v>144</v>
      </c>
      <c r="T4" s="19" t="s">
        <v>157</v>
      </c>
      <c r="U4" s="19" t="s">
        <v>158</v>
      </c>
      <c r="V4" s="19" t="s">
        <v>144</v>
      </c>
      <c r="W4" s="19" t="s">
        <v>157</v>
      </c>
      <c r="X4" s="19" t="s">
        <v>158</v>
      </c>
      <c r="Y4" s="19" t="s">
        <v>144</v>
      </c>
      <c r="Z4" s="19" t="s">
        <v>157</v>
      </c>
      <c r="AA4" s="19" t="s">
        <v>158</v>
      </c>
      <c r="AB4" s="19" t="s">
        <v>144</v>
      </c>
      <c r="AC4" s="19" t="s">
        <v>157</v>
      </c>
      <c r="AD4" s="19" t="s">
        <v>158</v>
      </c>
      <c r="AE4" s="19" t="s">
        <v>144</v>
      </c>
      <c r="AF4" s="19" t="s">
        <v>157</v>
      </c>
      <c r="AG4" s="19" t="s">
        <v>158</v>
      </c>
      <c r="AH4" s="19" t="s">
        <v>144</v>
      </c>
      <c r="AI4" s="19" t="s">
        <v>157</v>
      </c>
      <c r="AJ4" s="19" t="s">
        <v>158</v>
      </c>
      <c r="AK4" s="19" t="s">
        <v>144</v>
      </c>
      <c r="AL4" s="19" t="s">
        <v>157</v>
      </c>
      <c r="AM4" s="19" t="s">
        <v>158</v>
      </c>
      <c r="AN4" s="19" t="s">
        <v>144</v>
      </c>
      <c r="AO4" s="19" t="s">
        <v>157</v>
      </c>
      <c r="AP4" s="19" t="s">
        <v>158</v>
      </c>
      <c r="AQ4" s="19" t="s">
        <v>144</v>
      </c>
      <c r="AR4" s="19" t="s">
        <v>157</v>
      </c>
      <c r="AS4" s="19" t="s">
        <v>158</v>
      </c>
      <c r="AT4" s="19" t="s">
        <v>144</v>
      </c>
      <c r="AU4" s="19" t="s">
        <v>157</v>
      </c>
      <c r="AV4" s="19" t="s">
        <v>158</v>
      </c>
      <c r="AW4" s="19" t="s">
        <v>144</v>
      </c>
      <c r="AX4" s="19" t="s">
        <v>157</v>
      </c>
      <c r="AY4" s="19" t="s">
        <v>158</v>
      </c>
      <c r="AZ4" s="19" t="s">
        <v>144</v>
      </c>
      <c r="BA4" s="19" t="s">
        <v>157</v>
      </c>
      <c r="BB4" s="19" t="s">
        <v>158</v>
      </c>
      <c r="BC4" s="19" t="s">
        <v>144</v>
      </c>
      <c r="BD4" s="19" t="s">
        <v>157</v>
      </c>
      <c r="BE4" s="19" t="s">
        <v>158</v>
      </c>
      <c r="BF4" s="19" t="s">
        <v>144</v>
      </c>
      <c r="BG4" s="19" t="s">
        <v>157</v>
      </c>
      <c r="BH4" s="19" t="s">
        <v>158</v>
      </c>
      <c r="BI4" s="19" t="s">
        <v>144</v>
      </c>
      <c r="BJ4" s="19" t="s">
        <v>157</v>
      </c>
      <c r="BK4" s="19" t="s">
        <v>158</v>
      </c>
      <c r="BL4" s="19" t="s">
        <v>144</v>
      </c>
      <c r="BM4" s="19" t="s">
        <v>157</v>
      </c>
      <c r="BN4" s="19" t="s">
        <v>158</v>
      </c>
      <c r="BO4" s="19" t="s">
        <v>144</v>
      </c>
      <c r="BP4" s="19" t="s">
        <v>157</v>
      </c>
      <c r="BQ4" s="19" t="s">
        <v>158</v>
      </c>
      <c r="BR4" s="19" t="s">
        <v>144</v>
      </c>
      <c r="BS4" s="19" t="s">
        <v>157</v>
      </c>
      <c r="BT4" s="19" t="s">
        <v>158</v>
      </c>
      <c r="BU4" s="19" t="s">
        <v>144</v>
      </c>
      <c r="BV4" s="19" t="s">
        <v>157</v>
      </c>
      <c r="BW4" s="19" t="s">
        <v>158</v>
      </c>
      <c r="BX4" s="19" t="s">
        <v>144</v>
      </c>
      <c r="BY4" s="19" t="s">
        <v>157</v>
      </c>
      <c r="BZ4" s="19" t="s">
        <v>158</v>
      </c>
      <c r="CA4" s="19" t="s">
        <v>144</v>
      </c>
      <c r="CB4" s="19" t="s">
        <v>157</v>
      </c>
      <c r="CC4" s="19" t="s">
        <v>158</v>
      </c>
      <c r="CD4" s="19" t="s">
        <v>144</v>
      </c>
      <c r="CE4" s="19" t="s">
        <v>157</v>
      </c>
      <c r="CF4" s="19" t="s">
        <v>158</v>
      </c>
      <c r="CG4" s="19" t="s">
        <v>144</v>
      </c>
      <c r="CH4" s="19" t="s">
        <v>157</v>
      </c>
      <c r="CI4" s="19" t="s">
        <v>158</v>
      </c>
      <c r="CJ4" s="19" t="s">
        <v>144</v>
      </c>
      <c r="CK4" s="19" t="s">
        <v>157</v>
      </c>
      <c r="CL4" s="19" t="s">
        <v>158</v>
      </c>
      <c r="CM4" s="19" t="s">
        <v>144</v>
      </c>
      <c r="CN4" s="19" t="s">
        <v>157</v>
      </c>
      <c r="CO4" s="19" t="s">
        <v>158</v>
      </c>
      <c r="CP4" s="19" t="s">
        <v>144</v>
      </c>
    </row>
    <row r="5" spans="1:94" x14ac:dyDescent="0.25">
      <c r="A5" s="3" t="s">
        <v>159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</row>
    <row r="6" spans="1:94" ht="30" x14ac:dyDescent="0.25">
      <c r="A6" s="2" t="s">
        <v>160</v>
      </c>
      <c r="B6" s="10">
        <v>60326</v>
      </c>
      <c r="C6" s="10">
        <v>40075</v>
      </c>
      <c r="D6" s="10">
        <f t="shared" ref="D6:D19" si="0">B6+C6</f>
        <v>100401</v>
      </c>
      <c r="E6" s="10">
        <v>20021</v>
      </c>
      <c r="F6" s="10">
        <v>60793</v>
      </c>
      <c r="G6" s="10">
        <f>F6+E6</f>
        <v>80814</v>
      </c>
      <c r="H6" s="10">
        <v>86150</v>
      </c>
      <c r="I6" s="10">
        <v>221250</v>
      </c>
      <c r="J6" s="10">
        <f t="shared" ref="J6:J19" si="1">I6+H6</f>
        <v>307400</v>
      </c>
      <c r="K6" s="10">
        <v>462198</v>
      </c>
      <c r="L6" s="10">
        <v>968186</v>
      </c>
      <c r="M6" s="10">
        <f>L6+K6</f>
        <v>1430384</v>
      </c>
      <c r="N6" s="10">
        <v>24927</v>
      </c>
      <c r="O6" s="10">
        <v>68053</v>
      </c>
      <c r="P6" s="10">
        <f>O6+N6</f>
        <v>92980</v>
      </c>
      <c r="Q6" s="10">
        <v>106143</v>
      </c>
      <c r="R6" s="10">
        <v>789577</v>
      </c>
      <c r="S6" s="10">
        <f>R6+Q6</f>
        <v>895720</v>
      </c>
      <c r="T6" s="10">
        <v>86686</v>
      </c>
      <c r="U6" s="10">
        <v>519363</v>
      </c>
      <c r="V6" s="10">
        <f>U6+T6</f>
        <v>606049</v>
      </c>
      <c r="W6" s="10">
        <v>276660.81</v>
      </c>
      <c r="X6" s="10">
        <v>276660.81</v>
      </c>
      <c r="Y6" s="10">
        <f>X6+W6</f>
        <v>553321.62</v>
      </c>
      <c r="Z6" s="10">
        <v>258</v>
      </c>
      <c r="AA6" s="10">
        <v>11836</v>
      </c>
      <c r="AB6" s="10">
        <f>AA6+Z6</f>
        <v>12094</v>
      </c>
      <c r="AC6" s="10">
        <v>66172.009999999995</v>
      </c>
      <c r="AD6" s="10">
        <v>241137.45</v>
      </c>
      <c r="AE6" s="10">
        <f>AD6+AC6</f>
        <v>307309.46000000002</v>
      </c>
      <c r="AF6" s="10">
        <v>90226</v>
      </c>
      <c r="AG6" s="10">
        <v>375346</v>
      </c>
      <c r="AH6" s="10">
        <f>AG6+AF6</f>
        <v>465572</v>
      </c>
      <c r="AI6" s="10">
        <v>384697</v>
      </c>
      <c r="AJ6" s="10">
        <v>1401441</v>
      </c>
      <c r="AK6" s="10">
        <f>AJ6+AI6</f>
        <v>1786138</v>
      </c>
      <c r="AL6" s="10">
        <v>122614</v>
      </c>
      <c r="AM6" s="10">
        <v>482296</v>
      </c>
      <c r="AN6" s="10">
        <f>AM6+AL6</f>
        <v>604910</v>
      </c>
      <c r="AO6" s="10">
        <v>24994</v>
      </c>
      <c r="AP6" s="10">
        <v>79875</v>
      </c>
      <c r="AQ6" s="10">
        <f>AP6+AO6</f>
        <v>104869</v>
      </c>
      <c r="AR6" s="10">
        <v>18759</v>
      </c>
      <c r="AS6" s="10">
        <v>55640</v>
      </c>
      <c r="AT6" s="10">
        <f>AS6+AR6</f>
        <v>74399</v>
      </c>
      <c r="AU6" s="10">
        <v>33316</v>
      </c>
      <c r="AV6" s="10">
        <v>143764</v>
      </c>
      <c r="AW6" s="10">
        <f>AV6+AU6</f>
        <v>177080</v>
      </c>
      <c r="AX6" s="10">
        <v>8282.84</v>
      </c>
      <c r="AY6" s="10">
        <v>12896.62</v>
      </c>
      <c r="AZ6" s="10">
        <f>AY6+AX6</f>
        <v>21179.46</v>
      </c>
      <c r="BA6" s="10">
        <v>102179.18</v>
      </c>
      <c r="BB6" s="10">
        <v>1058034.44</v>
      </c>
      <c r="BC6" s="10">
        <f>BB6+BA6</f>
        <v>1160213.6199999999</v>
      </c>
      <c r="BD6" s="10">
        <v>6643</v>
      </c>
      <c r="BE6" s="10">
        <v>2994</v>
      </c>
      <c r="BF6" s="10">
        <f>BE6+BD6</f>
        <v>9637</v>
      </c>
      <c r="BG6" s="10">
        <v>24154</v>
      </c>
      <c r="BH6" s="10">
        <v>30758</v>
      </c>
      <c r="BI6" s="10">
        <f>BH6+BG6</f>
        <v>54912</v>
      </c>
      <c r="BJ6" s="10">
        <v>5698</v>
      </c>
      <c r="BK6" s="10">
        <v>23650</v>
      </c>
      <c r="BL6" s="10">
        <f>BK6+BJ6</f>
        <v>29348</v>
      </c>
      <c r="BM6" s="10">
        <v>74836</v>
      </c>
      <c r="BN6" s="10">
        <v>387798</v>
      </c>
      <c r="BO6" s="10"/>
      <c r="BP6" s="10">
        <v>48639</v>
      </c>
      <c r="BQ6" s="10">
        <v>252280</v>
      </c>
      <c r="BR6" s="10">
        <f>BQ6+BP6</f>
        <v>300919</v>
      </c>
      <c r="BS6" s="10">
        <v>107201</v>
      </c>
      <c r="BT6" s="10">
        <v>282607</v>
      </c>
      <c r="BU6" s="10">
        <f>BT6+BS6</f>
        <v>389808</v>
      </c>
      <c r="BV6" s="10">
        <v>76589</v>
      </c>
      <c r="BW6" s="10">
        <v>286382</v>
      </c>
      <c r="BX6" s="10">
        <f t="shared" ref="BX6:BX19" si="2">BW6+BV6</f>
        <v>362971</v>
      </c>
      <c r="BY6" s="10">
        <v>184276</v>
      </c>
      <c r="BZ6" s="10">
        <v>273906</v>
      </c>
      <c r="CA6" s="10">
        <f>BZ6+BY6</f>
        <v>458182</v>
      </c>
      <c r="CB6" s="10">
        <v>156244</v>
      </c>
      <c r="CC6" s="10">
        <v>725753</v>
      </c>
      <c r="CD6" s="10">
        <f>CC6+CB6</f>
        <v>881997</v>
      </c>
      <c r="CE6" s="10">
        <v>960538</v>
      </c>
      <c r="CF6" s="10">
        <v>2230133</v>
      </c>
      <c r="CG6" s="10">
        <f>CF6+CE6</f>
        <v>3190671</v>
      </c>
      <c r="CH6" s="10">
        <v>29187</v>
      </c>
      <c r="CI6" s="10">
        <v>1262257</v>
      </c>
      <c r="CJ6" s="10">
        <f>CI6+CH6</f>
        <v>1291444</v>
      </c>
      <c r="CK6" s="10">
        <v>90946</v>
      </c>
      <c r="CL6" s="10">
        <v>1587017</v>
      </c>
      <c r="CM6" s="10"/>
      <c r="CN6" s="10">
        <v>29043</v>
      </c>
      <c r="CO6" s="10">
        <v>108788</v>
      </c>
      <c r="CP6" s="10"/>
    </row>
    <row r="7" spans="1:94" ht="15" customHeight="1" x14ac:dyDescent="0.25">
      <c r="A7" s="2" t="s">
        <v>161</v>
      </c>
      <c r="B7" s="10"/>
      <c r="C7" s="10"/>
      <c r="D7" s="10">
        <f t="shared" si="0"/>
        <v>0</v>
      </c>
      <c r="E7" s="10">
        <v>15126</v>
      </c>
      <c r="F7" s="10">
        <v>60038</v>
      </c>
      <c r="G7" s="10">
        <f t="shared" ref="G7:G19" si="3">F7+E7</f>
        <v>75164</v>
      </c>
      <c r="H7" s="10">
        <v>123343</v>
      </c>
      <c r="I7" s="10">
        <v>316768</v>
      </c>
      <c r="J7" s="10">
        <f t="shared" si="1"/>
        <v>440111</v>
      </c>
      <c r="K7" s="10">
        <v>822</v>
      </c>
      <c r="L7" s="10">
        <v>496</v>
      </c>
      <c r="M7" s="10">
        <f t="shared" ref="M7:M19" si="4">L7+K7</f>
        <v>1318</v>
      </c>
      <c r="N7" s="10">
        <v>5533</v>
      </c>
      <c r="O7" s="10">
        <v>8060</v>
      </c>
      <c r="P7" s="10">
        <f t="shared" ref="P7:P19" si="5">O7+N7</f>
        <v>13593</v>
      </c>
      <c r="Q7" s="10"/>
      <c r="R7" s="10"/>
      <c r="S7" s="10">
        <f t="shared" ref="S7:S19" si="6">R7+Q7</f>
        <v>0</v>
      </c>
      <c r="T7" s="10"/>
      <c r="U7" s="10">
        <v>23104</v>
      </c>
      <c r="V7" s="10">
        <f t="shared" ref="V7:V19" si="7">U7+T7</f>
        <v>23104</v>
      </c>
      <c r="W7" s="10">
        <v>23309.13</v>
      </c>
      <c r="X7" s="10">
        <v>23309.13</v>
      </c>
      <c r="Y7" s="10">
        <f t="shared" ref="Y7:Y19" si="8">X7+W7</f>
        <v>46618.26</v>
      </c>
      <c r="Z7" s="10">
        <v>629</v>
      </c>
      <c r="AA7" s="10">
        <v>5201</v>
      </c>
      <c r="AB7" s="10">
        <f t="shared" ref="AB7:AB19" si="9">AA7+Z7</f>
        <v>5830</v>
      </c>
      <c r="AC7" s="10"/>
      <c r="AD7" s="10"/>
      <c r="AE7" s="10">
        <f t="shared" ref="AE7:AE19" si="10">AD7+AC7</f>
        <v>0</v>
      </c>
      <c r="AF7" s="10">
        <v>75510</v>
      </c>
      <c r="AG7" s="10">
        <v>314125</v>
      </c>
      <c r="AH7" s="10">
        <f t="shared" ref="AH7:AH19" si="11">AG7+AF7</f>
        <v>389635</v>
      </c>
      <c r="AI7" s="10"/>
      <c r="AJ7" s="10"/>
      <c r="AK7" s="10">
        <f t="shared" ref="AK7:AK19" si="12">AJ7+AI7</f>
        <v>0</v>
      </c>
      <c r="AL7" s="10"/>
      <c r="AM7" s="10"/>
      <c r="AN7" s="10">
        <f t="shared" ref="AN7:AN19" si="13">AM7+AL7</f>
        <v>0</v>
      </c>
      <c r="AO7" s="10"/>
      <c r="AP7" s="10"/>
      <c r="AQ7" s="10">
        <f t="shared" ref="AQ7:AQ19" si="14">AP7+AO7</f>
        <v>0</v>
      </c>
      <c r="AR7" s="10">
        <v>17325</v>
      </c>
      <c r="AS7" s="10">
        <v>51391</v>
      </c>
      <c r="AT7" s="10">
        <f t="shared" ref="AT7:AT19" si="15">AS7+AR7</f>
        <v>68716</v>
      </c>
      <c r="AU7" s="10">
        <v>11017</v>
      </c>
      <c r="AV7" s="10">
        <v>47542</v>
      </c>
      <c r="AW7" s="10">
        <f t="shared" ref="AW7:AW19" si="16">AV7+AU7</f>
        <v>58559</v>
      </c>
      <c r="AX7" s="10">
        <v>8423.9599999999991</v>
      </c>
      <c r="AY7" s="10">
        <v>16039.01</v>
      </c>
      <c r="AZ7" s="10">
        <f t="shared" ref="AZ7:AZ19" si="17">AY7+AX7</f>
        <v>24462.97</v>
      </c>
      <c r="BA7" s="10">
        <v>245.12</v>
      </c>
      <c r="BB7" s="10">
        <v>2538.13</v>
      </c>
      <c r="BC7" s="10">
        <f t="shared" ref="BC7:BC19" si="18">BB7+BA7</f>
        <v>2783.25</v>
      </c>
      <c r="BD7" s="10"/>
      <c r="BE7" s="10">
        <v>14399</v>
      </c>
      <c r="BF7" s="10">
        <f t="shared" ref="BF7:BF19" si="19">BE7+BD7</f>
        <v>14399</v>
      </c>
      <c r="BG7" s="10">
        <v>11452</v>
      </c>
      <c r="BH7" s="10">
        <v>6556</v>
      </c>
      <c r="BI7" s="10">
        <f t="shared" ref="BI7:BI19" si="20">BH7+BG7</f>
        <v>18008</v>
      </c>
      <c r="BJ7" s="10"/>
      <c r="BK7" s="10"/>
      <c r="BL7" s="10">
        <f t="shared" ref="BL7:BL19" si="21">BK7+BJ7</f>
        <v>0</v>
      </c>
      <c r="BM7" s="10">
        <v>46839</v>
      </c>
      <c r="BN7" s="10">
        <v>242717</v>
      </c>
      <c r="BO7" s="10"/>
      <c r="BP7" s="10"/>
      <c r="BQ7" s="10"/>
      <c r="BR7" s="10">
        <f t="shared" ref="BR7:BR19" si="22">BQ7+BP7</f>
        <v>0</v>
      </c>
      <c r="BS7" s="10">
        <v>9006</v>
      </c>
      <c r="BT7" s="10">
        <v>125080</v>
      </c>
      <c r="BU7" s="10">
        <f t="shared" ref="BU7:BU19" si="23">BT7+BS7</f>
        <v>134086</v>
      </c>
      <c r="BV7" s="10"/>
      <c r="BW7" s="10"/>
      <c r="BX7" s="10">
        <f t="shared" si="2"/>
        <v>0</v>
      </c>
      <c r="BY7" s="10">
        <v>130888</v>
      </c>
      <c r="BZ7" s="10">
        <v>194552</v>
      </c>
      <c r="CA7" s="10">
        <f t="shared" ref="CA7:CA19" si="24">BZ7+BY7</f>
        <v>325440</v>
      </c>
      <c r="CB7" s="10"/>
      <c r="CC7" s="10"/>
      <c r="CD7" s="10">
        <f t="shared" ref="CD7:CD19" si="25">CC7+CB7</f>
        <v>0</v>
      </c>
      <c r="CE7" s="10"/>
      <c r="CF7" s="10"/>
      <c r="CG7" s="10">
        <f t="shared" ref="CG7:CG19" si="26">CF7+CE7</f>
        <v>0</v>
      </c>
      <c r="CH7" s="10">
        <v>149</v>
      </c>
      <c r="CI7" s="10">
        <v>6444</v>
      </c>
      <c r="CJ7" s="10">
        <f t="shared" ref="CJ7:CJ19" si="27">CI7+CH7</f>
        <v>6593</v>
      </c>
      <c r="CK7" s="10">
        <v>0</v>
      </c>
      <c r="CL7" s="10">
        <v>0</v>
      </c>
      <c r="CM7" s="10">
        <f t="shared" ref="CM7:CM17" si="28">CL7+CK7</f>
        <v>0</v>
      </c>
      <c r="CN7" s="10">
        <v>634</v>
      </c>
      <c r="CO7" s="10">
        <v>2374</v>
      </c>
      <c r="CP7" s="10">
        <f t="shared" ref="CP7:CP17" si="29">CO7+CN7</f>
        <v>3008</v>
      </c>
    </row>
    <row r="8" spans="1:94" ht="15" customHeight="1" x14ac:dyDescent="0.25">
      <c r="A8" s="2" t="s">
        <v>162</v>
      </c>
      <c r="B8" s="10"/>
      <c r="C8" s="10"/>
      <c r="D8" s="10">
        <f t="shared" si="0"/>
        <v>0</v>
      </c>
      <c r="E8" s="10"/>
      <c r="F8" s="10"/>
      <c r="G8" s="10">
        <f t="shared" si="3"/>
        <v>0</v>
      </c>
      <c r="H8" s="10"/>
      <c r="I8" s="10"/>
      <c r="J8" s="10">
        <f t="shared" si="1"/>
        <v>0</v>
      </c>
      <c r="K8" s="10"/>
      <c r="L8" s="10"/>
      <c r="M8" s="10">
        <f t="shared" si="4"/>
        <v>0</v>
      </c>
      <c r="N8" s="10"/>
      <c r="O8" s="10"/>
      <c r="P8" s="10">
        <f t="shared" si="5"/>
        <v>0</v>
      </c>
      <c r="Q8" s="10"/>
      <c r="R8" s="10"/>
      <c r="S8" s="10">
        <f t="shared" si="6"/>
        <v>0</v>
      </c>
      <c r="T8" s="10"/>
      <c r="U8" s="10"/>
      <c r="V8" s="10">
        <f t="shared" si="7"/>
        <v>0</v>
      </c>
      <c r="W8" s="10"/>
      <c r="X8" s="10"/>
      <c r="Y8" s="10">
        <f t="shared" si="8"/>
        <v>0</v>
      </c>
      <c r="Z8" s="10"/>
      <c r="AA8" s="10"/>
      <c r="AB8" s="10">
        <f t="shared" si="9"/>
        <v>0</v>
      </c>
      <c r="AC8" s="10"/>
      <c r="AD8" s="10"/>
      <c r="AE8" s="10">
        <f t="shared" si="10"/>
        <v>0</v>
      </c>
      <c r="AF8" s="10"/>
      <c r="AG8" s="10"/>
      <c r="AH8" s="10">
        <f t="shared" si="11"/>
        <v>0</v>
      </c>
      <c r="AI8" s="10"/>
      <c r="AJ8" s="10"/>
      <c r="AK8" s="10">
        <f t="shared" si="12"/>
        <v>0</v>
      </c>
      <c r="AL8" s="10"/>
      <c r="AM8" s="10"/>
      <c r="AN8" s="10">
        <f t="shared" si="13"/>
        <v>0</v>
      </c>
      <c r="AO8" s="10"/>
      <c r="AP8" s="10"/>
      <c r="AQ8" s="10">
        <f t="shared" si="14"/>
        <v>0</v>
      </c>
      <c r="AR8" s="10"/>
      <c r="AS8" s="10"/>
      <c r="AT8" s="10">
        <f t="shared" si="15"/>
        <v>0</v>
      </c>
      <c r="AU8" s="10"/>
      <c r="AV8" s="10"/>
      <c r="AW8" s="10">
        <f t="shared" si="16"/>
        <v>0</v>
      </c>
      <c r="AX8" s="10"/>
      <c r="AY8" s="10"/>
      <c r="AZ8" s="10">
        <f t="shared" si="17"/>
        <v>0</v>
      </c>
      <c r="BA8" s="10"/>
      <c r="BB8" s="10"/>
      <c r="BC8" s="10">
        <f t="shared" si="18"/>
        <v>0</v>
      </c>
      <c r="BD8" s="10"/>
      <c r="BE8" s="10"/>
      <c r="BF8" s="10">
        <f t="shared" si="19"/>
        <v>0</v>
      </c>
      <c r="BG8" s="10"/>
      <c r="BH8" s="10"/>
      <c r="BI8" s="10">
        <f t="shared" si="20"/>
        <v>0</v>
      </c>
      <c r="BJ8" s="10"/>
      <c r="BK8" s="10"/>
      <c r="BL8" s="10">
        <f t="shared" si="21"/>
        <v>0</v>
      </c>
      <c r="BM8" s="10"/>
      <c r="BN8" s="10"/>
      <c r="BO8" s="10">
        <f t="shared" ref="BO8:BO19" si="30">BN8+BM8</f>
        <v>0</v>
      </c>
      <c r="BP8" s="10"/>
      <c r="BQ8" s="10"/>
      <c r="BR8" s="10">
        <f t="shared" si="22"/>
        <v>0</v>
      </c>
      <c r="BS8" s="10"/>
      <c r="BT8" s="10"/>
      <c r="BU8" s="10">
        <f t="shared" si="23"/>
        <v>0</v>
      </c>
      <c r="BV8" s="10"/>
      <c r="BW8" s="10"/>
      <c r="BX8" s="10">
        <f t="shared" si="2"/>
        <v>0</v>
      </c>
      <c r="BY8" s="10"/>
      <c r="BZ8" s="10"/>
      <c r="CA8" s="10">
        <f t="shared" si="24"/>
        <v>0</v>
      </c>
      <c r="CB8" s="10"/>
      <c r="CC8" s="10"/>
      <c r="CD8" s="10">
        <f t="shared" si="25"/>
        <v>0</v>
      </c>
      <c r="CE8" s="10"/>
      <c r="CF8" s="10"/>
      <c r="CG8" s="10">
        <f t="shared" si="26"/>
        <v>0</v>
      </c>
      <c r="CH8" s="10"/>
      <c r="CI8" s="10"/>
      <c r="CJ8" s="10">
        <f t="shared" si="27"/>
        <v>0</v>
      </c>
      <c r="CK8" s="10">
        <v>0</v>
      </c>
      <c r="CL8" s="10">
        <v>0</v>
      </c>
      <c r="CM8" s="10">
        <f t="shared" si="28"/>
        <v>0</v>
      </c>
      <c r="CN8" s="10"/>
      <c r="CO8" s="10"/>
      <c r="CP8" s="10">
        <f t="shared" si="29"/>
        <v>0</v>
      </c>
    </row>
    <row r="9" spans="1:94" ht="15" customHeight="1" x14ac:dyDescent="0.25">
      <c r="A9" s="2" t="s">
        <v>163</v>
      </c>
      <c r="B9" s="10"/>
      <c r="C9" s="10"/>
      <c r="D9" s="10">
        <f t="shared" si="0"/>
        <v>0</v>
      </c>
      <c r="E9" s="10"/>
      <c r="F9" s="10"/>
      <c r="G9" s="10">
        <f t="shared" si="3"/>
        <v>0</v>
      </c>
      <c r="H9" s="10"/>
      <c r="I9" s="10"/>
      <c r="J9" s="10">
        <f t="shared" si="1"/>
        <v>0</v>
      </c>
      <c r="K9" s="10"/>
      <c r="L9" s="10"/>
      <c r="M9" s="10">
        <f t="shared" si="4"/>
        <v>0</v>
      </c>
      <c r="N9" s="10"/>
      <c r="O9" s="10"/>
      <c r="P9" s="10">
        <f t="shared" si="5"/>
        <v>0</v>
      </c>
      <c r="Q9" s="10"/>
      <c r="R9" s="10"/>
      <c r="S9" s="10">
        <f t="shared" si="6"/>
        <v>0</v>
      </c>
      <c r="T9" s="10"/>
      <c r="U9" s="10"/>
      <c r="V9" s="10">
        <f t="shared" si="7"/>
        <v>0</v>
      </c>
      <c r="W9" s="10"/>
      <c r="X9" s="10"/>
      <c r="Y9" s="10">
        <f t="shared" si="8"/>
        <v>0</v>
      </c>
      <c r="Z9" s="10"/>
      <c r="AA9" s="10"/>
      <c r="AB9" s="10">
        <f t="shared" si="9"/>
        <v>0</v>
      </c>
      <c r="AC9" s="10"/>
      <c r="AD9" s="10"/>
      <c r="AE9" s="10">
        <f t="shared" si="10"/>
        <v>0</v>
      </c>
      <c r="AF9" s="10"/>
      <c r="AG9" s="10"/>
      <c r="AH9" s="10">
        <f t="shared" si="11"/>
        <v>0</v>
      </c>
      <c r="AI9" s="10"/>
      <c r="AJ9" s="10"/>
      <c r="AK9" s="10">
        <f t="shared" si="12"/>
        <v>0</v>
      </c>
      <c r="AL9" s="10"/>
      <c r="AM9" s="10"/>
      <c r="AN9" s="10">
        <f t="shared" si="13"/>
        <v>0</v>
      </c>
      <c r="AO9" s="10"/>
      <c r="AP9" s="10"/>
      <c r="AQ9" s="10">
        <f t="shared" si="14"/>
        <v>0</v>
      </c>
      <c r="AR9" s="10"/>
      <c r="AS9" s="10"/>
      <c r="AT9" s="10">
        <f t="shared" si="15"/>
        <v>0</v>
      </c>
      <c r="AU9" s="10"/>
      <c r="AV9" s="10"/>
      <c r="AW9" s="10">
        <f t="shared" si="16"/>
        <v>0</v>
      </c>
      <c r="AX9" s="10"/>
      <c r="AY9" s="10"/>
      <c r="AZ9" s="10">
        <f t="shared" si="17"/>
        <v>0</v>
      </c>
      <c r="BA9" s="10"/>
      <c r="BB9" s="10"/>
      <c r="BC9" s="10">
        <f t="shared" si="18"/>
        <v>0</v>
      </c>
      <c r="BD9" s="10"/>
      <c r="BE9" s="10"/>
      <c r="BF9" s="10">
        <f t="shared" si="19"/>
        <v>0</v>
      </c>
      <c r="BG9" s="10"/>
      <c r="BH9" s="10"/>
      <c r="BI9" s="10">
        <f t="shared" si="20"/>
        <v>0</v>
      </c>
      <c r="BJ9" s="10"/>
      <c r="BK9" s="10"/>
      <c r="BL9" s="10">
        <f t="shared" si="21"/>
        <v>0</v>
      </c>
      <c r="BM9" s="10"/>
      <c r="BN9" s="10"/>
      <c r="BO9" s="10">
        <f t="shared" si="30"/>
        <v>0</v>
      </c>
      <c r="BP9" s="10"/>
      <c r="BQ9" s="10"/>
      <c r="BR9" s="10">
        <f t="shared" si="22"/>
        <v>0</v>
      </c>
      <c r="BS9" s="10"/>
      <c r="BT9" s="10"/>
      <c r="BU9" s="10">
        <f t="shared" si="23"/>
        <v>0</v>
      </c>
      <c r="BV9" s="10"/>
      <c r="BW9" s="10"/>
      <c r="BX9" s="10">
        <f t="shared" si="2"/>
        <v>0</v>
      </c>
      <c r="BY9" s="10"/>
      <c r="BZ9" s="10"/>
      <c r="CA9" s="10">
        <f t="shared" si="24"/>
        <v>0</v>
      </c>
      <c r="CB9" s="10"/>
      <c r="CC9" s="10"/>
      <c r="CD9" s="10">
        <f t="shared" si="25"/>
        <v>0</v>
      </c>
      <c r="CE9" s="10"/>
      <c r="CF9" s="10"/>
      <c r="CG9" s="10">
        <f t="shared" si="26"/>
        <v>0</v>
      </c>
      <c r="CH9" s="10"/>
      <c r="CI9" s="10"/>
      <c r="CJ9" s="10">
        <f t="shared" si="27"/>
        <v>0</v>
      </c>
      <c r="CK9" s="10">
        <v>0</v>
      </c>
      <c r="CL9" s="10">
        <v>0</v>
      </c>
      <c r="CM9" s="10">
        <f t="shared" si="28"/>
        <v>0</v>
      </c>
      <c r="CN9" s="10"/>
      <c r="CO9" s="10"/>
      <c r="CP9" s="10">
        <f t="shared" si="29"/>
        <v>0</v>
      </c>
    </row>
    <row r="10" spans="1:94" ht="15" customHeight="1" x14ac:dyDescent="0.25">
      <c r="A10" s="2" t="s">
        <v>164</v>
      </c>
      <c r="B10" s="10"/>
      <c r="C10" s="10"/>
      <c r="D10" s="10">
        <f t="shared" si="0"/>
        <v>0</v>
      </c>
      <c r="E10" s="10"/>
      <c r="F10" s="10"/>
      <c r="G10" s="10">
        <f t="shared" si="3"/>
        <v>0</v>
      </c>
      <c r="H10" s="10">
        <v>7196</v>
      </c>
      <c r="I10" s="10">
        <v>18482</v>
      </c>
      <c r="J10" s="10">
        <f t="shared" si="1"/>
        <v>25678</v>
      </c>
      <c r="K10" s="10">
        <v>56431</v>
      </c>
      <c r="L10" s="10">
        <v>131945</v>
      </c>
      <c r="M10" s="10">
        <f t="shared" si="4"/>
        <v>188376</v>
      </c>
      <c r="N10" s="10">
        <v>8071</v>
      </c>
      <c r="O10" s="10"/>
      <c r="P10" s="10">
        <f t="shared" si="5"/>
        <v>8071</v>
      </c>
      <c r="Q10" s="10">
        <v>2113</v>
      </c>
      <c r="R10" s="10">
        <v>15716</v>
      </c>
      <c r="S10" s="10">
        <f t="shared" si="6"/>
        <v>17829</v>
      </c>
      <c r="T10" s="10">
        <v>15992</v>
      </c>
      <c r="U10" s="10"/>
      <c r="V10" s="10">
        <f t="shared" si="7"/>
        <v>15992</v>
      </c>
      <c r="W10" s="10">
        <v>90053.66</v>
      </c>
      <c r="X10" s="10">
        <v>90053.66</v>
      </c>
      <c r="Y10" s="10">
        <f t="shared" si="8"/>
        <v>180107.32</v>
      </c>
      <c r="Z10" s="10"/>
      <c r="AA10" s="10"/>
      <c r="AB10" s="10">
        <f t="shared" si="9"/>
        <v>0</v>
      </c>
      <c r="AC10" s="10"/>
      <c r="AD10" s="10"/>
      <c r="AE10" s="10">
        <f t="shared" si="10"/>
        <v>0</v>
      </c>
      <c r="AF10" s="10">
        <v>21534</v>
      </c>
      <c r="AG10" s="10">
        <v>89582</v>
      </c>
      <c r="AH10" s="10">
        <f t="shared" si="11"/>
        <v>111116</v>
      </c>
      <c r="AI10" s="10">
        <v>98039</v>
      </c>
      <c r="AJ10" s="10">
        <v>318362</v>
      </c>
      <c r="AK10" s="10">
        <f t="shared" si="12"/>
        <v>416401</v>
      </c>
      <c r="AL10" s="10">
        <v>164</v>
      </c>
      <c r="AM10" s="10">
        <v>646</v>
      </c>
      <c r="AN10" s="10">
        <f t="shared" si="13"/>
        <v>810</v>
      </c>
      <c r="AO10" s="10"/>
      <c r="AP10" s="10"/>
      <c r="AQ10" s="10">
        <f t="shared" si="14"/>
        <v>0</v>
      </c>
      <c r="AR10" s="10"/>
      <c r="AS10" s="10"/>
      <c r="AT10" s="10">
        <f t="shared" si="15"/>
        <v>0</v>
      </c>
      <c r="AU10" s="10"/>
      <c r="AV10" s="10"/>
      <c r="AW10" s="10">
        <f t="shared" si="16"/>
        <v>0</v>
      </c>
      <c r="AX10" s="10"/>
      <c r="AY10" s="10"/>
      <c r="AZ10" s="10">
        <f t="shared" si="17"/>
        <v>0</v>
      </c>
      <c r="BA10" s="10">
        <v>87707.68</v>
      </c>
      <c r="BB10" s="10">
        <v>908186.36</v>
      </c>
      <c r="BC10" s="10">
        <f t="shared" si="18"/>
        <v>995894.04</v>
      </c>
      <c r="BD10" s="10"/>
      <c r="BE10" s="10"/>
      <c r="BF10" s="10">
        <f t="shared" si="19"/>
        <v>0</v>
      </c>
      <c r="BG10" s="10"/>
      <c r="BH10" s="10"/>
      <c r="BI10" s="10">
        <f t="shared" si="20"/>
        <v>0</v>
      </c>
      <c r="BJ10" s="10"/>
      <c r="BK10" s="10"/>
      <c r="BL10" s="10">
        <f t="shared" si="21"/>
        <v>0</v>
      </c>
      <c r="BM10" s="10"/>
      <c r="BN10" s="10"/>
      <c r="BO10" s="10"/>
      <c r="BP10" s="10"/>
      <c r="BQ10" s="10"/>
      <c r="BR10" s="10">
        <f t="shared" si="22"/>
        <v>0</v>
      </c>
      <c r="BS10" s="10">
        <v>52095</v>
      </c>
      <c r="BT10" s="10"/>
      <c r="BU10" s="10">
        <f t="shared" si="23"/>
        <v>52095</v>
      </c>
      <c r="BV10" s="10">
        <v>20324</v>
      </c>
      <c r="BW10" s="10"/>
      <c r="BX10" s="10">
        <f t="shared" si="2"/>
        <v>20324</v>
      </c>
      <c r="BY10" s="10"/>
      <c r="BZ10" s="10"/>
      <c r="CA10" s="10">
        <f t="shared" si="24"/>
        <v>0</v>
      </c>
      <c r="CB10" s="10">
        <v>25412</v>
      </c>
      <c r="CC10" s="10">
        <v>118038</v>
      </c>
      <c r="CD10" s="10">
        <f t="shared" si="25"/>
        <v>143450</v>
      </c>
      <c r="CE10" s="10">
        <v>646852</v>
      </c>
      <c r="CF10" s="10">
        <v>1628798</v>
      </c>
      <c r="CG10" s="10">
        <f t="shared" si="26"/>
        <v>2275650</v>
      </c>
      <c r="CH10" s="10">
        <v>15078</v>
      </c>
      <c r="CI10" s="10">
        <v>652097</v>
      </c>
      <c r="CJ10" s="10">
        <f t="shared" si="27"/>
        <v>667175</v>
      </c>
      <c r="CK10" s="10">
        <v>44160</v>
      </c>
      <c r="CL10" s="10">
        <v>770592</v>
      </c>
      <c r="CM10" s="10"/>
      <c r="CN10" s="10">
        <v>1051</v>
      </c>
      <c r="CO10" s="10">
        <v>3938</v>
      </c>
      <c r="CP10" s="10"/>
    </row>
    <row r="11" spans="1:94" ht="15" customHeight="1" x14ac:dyDescent="0.25">
      <c r="A11" s="2" t="s">
        <v>165</v>
      </c>
      <c r="B11" s="10"/>
      <c r="C11" s="10"/>
      <c r="D11" s="10">
        <f t="shared" si="0"/>
        <v>0</v>
      </c>
      <c r="E11" s="10"/>
      <c r="F11" s="10"/>
      <c r="G11" s="10">
        <f t="shared" si="3"/>
        <v>0</v>
      </c>
      <c r="H11" s="10"/>
      <c r="I11" s="10"/>
      <c r="J11" s="10">
        <f t="shared" si="1"/>
        <v>0</v>
      </c>
      <c r="K11" s="10"/>
      <c r="L11" s="10">
        <v>3299</v>
      </c>
      <c r="M11" s="10">
        <f t="shared" si="4"/>
        <v>3299</v>
      </c>
      <c r="N11" s="10"/>
      <c r="O11" s="10"/>
      <c r="P11" s="10">
        <f t="shared" si="5"/>
        <v>0</v>
      </c>
      <c r="Q11" s="10"/>
      <c r="R11" s="10"/>
      <c r="S11" s="10">
        <f t="shared" si="6"/>
        <v>0</v>
      </c>
      <c r="T11" s="10"/>
      <c r="U11" s="10"/>
      <c r="V11" s="10">
        <f t="shared" si="7"/>
        <v>0</v>
      </c>
      <c r="W11" s="10"/>
      <c r="X11" s="10"/>
      <c r="Y11" s="10">
        <f t="shared" si="8"/>
        <v>0</v>
      </c>
      <c r="Z11" s="10"/>
      <c r="AA11" s="10"/>
      <c r="AB11" s="10">
        <f t="shared" si="9"/>
        <v>0</v>
      </c>
      <c r="AC11" s="10"/>
      <c r="AD11" s="10"/>
      <c r="AE11" s="10">
        <f t="shared" si="10"/>
        <v>0</v>
      </c>
      <c r="AF11" s="10"/>
      <c r="AG11" s="10"/>
      <c r="AH11" s="10">
        <f t="shared" si="11"/>
        <v>0</v>
      </c>
      <c r="AI11" s="10">
        <v>777</v>
      </c>
      <c r="AJ11" s="10">
        <v>2523</v>
      </c>
      <c r="AK11" s="10">
        <f t="shared" si="12"/>
        <v>3300</v>
      </c>
      <c r="AL11" s="10"/>
      <c r="AM11" s="10"/>
      <c r="AN11" s="10">
        <f t="shared" si="13"/>
        <v>0</v>
      </c>
      <c r="AO11" s="10"/>
      <c r="AP11" s="10"/>
      <c r="AQ11" s="10">
        <f t="shared" si="14"/>
        <v>0</v>
      </c>
      <c r="AR11" s="10"/>
      <c r="AS11" s="10"/>
      <c r="AT11" s="10">
        <f t="shared" si="15"/>
        <v>0</v>
      </c>
      <c r="AU11" s="10"/>
      <c r="AV11" s="10"/>
      <c r="AW11" s="10">
        <f t="shared" si="16"/>
        <v>0</v>
      </c>
      <c r="AX11" s="10"/>
      <c r="AY11" s="10"/>
      <c r="AZ11" s="10">
        <f t="shared" si="17"/>
        <v>0</v>
      </c>
      <c r="BA11" s="10">
        <v>2.2599999999999998</v>
      </c>
      <c r="BB11" s="10">
        <v>23.39</v>
      </c>
      <c r="BC11" s="10">
        <f t="shared" si="18"/>
        <v>25.65</v>
      </c>
      <c r="BD11" s="10"/>
      <c r="BE11" s="10"/>
      <c r="BF11" s="10">
        <f t="shared" si="19"/>
        <v>0</v>
      </c>
      <c r="BG11" s="10"/>
      <c r="BH11" s="10"/>
      <c r="BI11" s="10">
        <f t="shared" si="20"/>
        <v>0</v>
      </c>
      <c r="BJ11" s="10"/>
      <c r="BK11" s="10"/>
      <c r="BL11" s="10">
        <f t="shared" si="21"/>
        <v>0</v>
      </c>
      <c r="BM11" s="10"/>
      <c r="BN11" s="10"/>
      <c r="BO11" s="10"/>
      <c r="BP11" s="10"/>
      <c r="BQ11" s="10"/>
      <c r="BR11" s="10">
        <f t="shared" si="22"/>
        <v>0</v>
      </c>
      <c r="BS11" s="10"/>
      <c r="BT11" s="10"/>
      <c r="BU11" s="10">
        <f t="shared" si="23"/>
        <v>0</v>
      </c>
      <c r="BV11" s="10"/>
      <c r="BW11" s="10"/>
      <c r="BX11" s="10">
        <f t="shared" si="2"/>
        <v>0</v>
      </c>
      <c r="BY11" s="10"/>
      <c r="BZ11" s="10"/>
      <c r="CA11" s="10">
        <f t="shared" si="24"/>
        <v>0</v>
      </c>
      <c r="CB11" s="10"/>
      <c r="CC11" s="10"/>
      <c r="CD11" s="10">
        <f t="shared" si="25"/>
        <v>0</v>
      </c>
      <c r="CE11" s="10"/>
      <c r="CF11" s="10"/>
      <c r="CG11" s="10">
        <f t="shared" si="26"/>
        <v>0</v>
      </c>
      <c r="CH11" s="10"/>
      <c r="CI11" s="10"/>
      <c r="CJ11" s="10">
        <f t="shared" si="27"/>
        <v>0</v>
      </c>
      <c r="CK11" s="10">
        <v>0</v>
      </c>
      <c r="CL11" s="10">
        <v>0</v>
      </c>
      <c r="CM11" s="10">
        <f t="shared" si="28"/>
        <v>0</v>
      </c>
      <c r="CN11" s="10"/>
      <c r="CO11" s="10"/>
      <c r="CP11" s="10">
        <f t="shared" si="29"/>
        <v>0</v>
      </c>
    </row>
    <row r="12" spans="1:94" ht="15" customHeight="1" x14ac:dyDescent="0.25">
      <c r="A12" s="2" t="s">
        <v>166</v>
      </c>
      <c r="B12" s="10"/>
      <c r="C12" s="10"/>
      <c r="D12" s="10">
        <f t="shared" si="0"/>
        <v>0</v>
      </c>
      <c r="E12" s="10"/>
      <c r="F12" s="10"/>
      <c r="G12" s="10">
        <f t="shared" si="3"/>
        <v>0</v>
      </c>
      <c r="H12" s="10"/>
      <c r="I12" s="10"/>
      <c r="J12" s="10">
        <f t="shared" si="1"/>
        <v>0</v>
      </c>
      <c r="K12" s="10"/>
      <c r="L12" s="10"/>
      <c r="M12" s="10">
        <f t="shared" si="4"/>
        <v>0</v>
      </c>
      <c r="N12" s="10"/>
      <c r="O12" s="10"/>
      <c r="P12" s="10">
        <f t="shared" si="5"/>
        <v>0</v>
      </c>
      <c r="Q12" s="10"/>
      <c r="R12" s="10"/>
      <c r="S12" s="10">
        <f t="shared" si="6"/>
        <v>0</v>
      </c>
      <c r="T12" s="10"/>
      <c r="U12" s="10"/>
      <c r="V12" s="10">
        <f t="shared" si="7"/>
        <v>0</v>
      </c>
      <c r="W12" s="10"/>
      <c r="X12" s="10"/>
      <c r="Y12" s="10">
        <f t="shared" si="8"/>
        <v>0</v>
      </c>
      <c r="Z12" s="10"/>
      <c r="AA12" s="10"/>
      <c r="AB12" s="10">
        <f t="shared" si="9"/>
        <v>0</v>
      </c>
      <c r="AC12" s="10"/>
      <c r="AD12" s="10"/>
      <c r="AE12" s="10">
        <f t="shared" si="10"/>
        <v>0</v>
      </c>
      <c r="AF12" s="10">
        <v>246</v>
      </c>
      <c r="AG12" s="10">
        <v>1025</v>
      </c>
      <c r="AH12" s="10">
        <f t="shared" si="11"/>
        <v>1271</v>
      </c>
      <c r="AI12" s="10"/>
      <c r="AJ12" s="10"/>
      <c r="AK12" s="10">
        <f t="shared" si="12"/>
        <v>0</v>
      </c>
      <c r="AL12" s="10"/>
      <c r="AM12" s="10"/>
      <c r="AN12" s="10">
        <f t="shared" si="13"/>
        <v>0</v>
      </c>
      <c r="AO12" s="10"/>
      <c r="AP12" s="10"/>
      <c r="AQ12" s="10">
        <f t="shared" si="14"/>
        <v>0</v>
      </c>
      <c r="AR12" s="10"/>
      <c r="AS12" s="10"/>
      <c r="AT12" s="10">
        <f t="shared" si="15"/>
        <v>0</v>
      </c>
      <c r="AU12" s="10"/>
      <c r="AV12" s="10"/>
      <c r="AW12" s="10">
        <f t="shared" si="16"/>
        <v>0</v>
      </c>
      <c r="AX12" s="10"/>
      <c r="AY12" s="10"/>
      <c r="AZ12" s="10">
        <f t="shared" si="17"/>
        <v>0</v>
      </c>
      <c r="BA12" s="10">
        <v>490.71</v>
      </c>
      <c r="BB12" s="10">
        <v>5081.12</v>
      </c>
      <c r="BC12" s="10">
        <f t="shared" si="18"/>
        <v>5571.83</v>
      </c>
      <c r="BD12" s="10"/>
      <c r="BE12" s="10"/>
      <c r="BF12" s="10">
        <f t="shared" si="19"/>
        <v>0</v>
      </c>
      <c r="BG12" s="10"/>
      <c r="BH12" s="10"/>
      <c r="BI12" s="10">
        <f t="shared" si="20"/>
        <v>0</v>
      </c>
      <c r="BJ12" s="10"/>
      <c r="BK12" s="10"/>
      <c r="BL12" s="10">
        <f t="shared" si="21"/>
        <v>0</v>
      </c>
      <c r="BM12" s="10"/>
      <c r="BN12" s="10"/>
      <c r="BO12" s="10"/>
      <c r="BP12" s="10"/>
      <c r="BQ12" s="10"/>
      <c r="BR12" s="10">
        <f t="shared" si="22"/>
        <v>0</v>
      </c>
      <c r="BS12" s="10"/>
      <c r="BT12" s="10"/>
      <c r="BU12" s="10">
        <f t="shared" si="23"/>
        <v>0</v>
      </c>
      <c r="BV12" s="10"/>
      <c r="BW12" s="10"/>
      <c r="BX12" s="10">
        <f t="shared" si="2"/>
        <v>0</v>
      </c>
      <c r="BY12" s="10"/>
      <c r="BZ12" s="10"/>
      <c r="CA12" s="10">
        <f t="shared" si="24"/>
        <v>0</v>
      </c>
      <c r="CB12" s="10"/>
      <c r="CC12" s="10"/>
      <c r="CD12" s="10">
        <f t="shared" si="25"/>
        <v>0</v>
      </c>
      <c r="CE12" s="10">
        <v>3156</v>
      </c>
      <c r="CF12" s="10">
        <v>7953</v>
      </c>
      <c r="CG12" s="10">
        <f t="shared" si="26"/>
        <v>11109</v>
      </c>
      <c r="CH12" s="10">
        <v>83</v>
      </c>
      <c r="CI12" s="10">
        <v>3609</v>
      </c>
      <c r="CJ12" s="10">
        <f t="shared" si="27"/>
        <v>3692</v>
      </c>
      <c r="CK12" s="10">
        <v>0</v>
      </c>
      <c r="CL12" s="10">
        <v>0</v>
      </c>
      <c r="CM12" s="10">
        <f t="shared" si="28"/>
        <v>0</v>
      </c>
      <c r="CN12" s="10"/>
      <c r="CO12" s="10"/>
      <c r="CP12" s="10">
        <f t="shared" si="29"/>
        <v>0</v>
      </c>
    </row>
    <row r="13" spans="1:94" ht="15" customHeight="1" x14ac:dyDescent="0.25">
      <c r="A13" s="2" t="s">
        <v>282</v>
      </c>
      <c r="B13" s="10"/>
      <c r="C13" s="10"/>
      <c r="D13" s="10">
        <f t="shared" si="0"/>
        <v>0</v>
      </c>
      <c r="E13" s="10"/>
      <c r="F13" s="10"/>
      <c r="G13" s="10">
        <f t="shared" si="3"/>
        <v>0</v>
      </c>
      <c r="H13" s="10"/>
      <c r="I13" s="10"/>
      <c r="J13" s="10">
        <f t="shared" si="1"/>
        <v>0</v>
      </c>
      <c r="K13" s="10"/>
      <c r="L13" s="10"/>
      <c r="M13" s="10">
        <f t="shared" si="4"/>
        <v>0</v>
      </c>
      <c r="N13" s="10"/>
      <c r="O13" s="10"/>
      <c r="P13" s="10">
        <f t="shared" si="5"/>
        <v>0</v>
      </c>
      <c r="Q13" s="10"/>
      <c r="R13" s="10"/>
      <c r="S13" s="10">
        <f t="shared" si="6"/>
        <v>0</v>
      </c>
      <c r="T13" s="10"/>
      <c r="U13" s="10"/>
      <c r="V13" s="10">
        <f t="shared" si="7"/>
        <v>0</v>
      </c>
      <c r="W13" s="10"/>
      <c r="X13" s="10"/>
      <c r="Y13" s="10">
        <f t="shared" si="8"/>
        <v>0</v>
      </c>
      <c r="Z13" s="10"/>
      <c r="AA13" s="10"/>
      <c r="AB13" s="10">
        <f t="shared" si="9"/>
        <v>0</v>
      </c>
      <c r="AC13" s="10"/>
      <c r="AD13" s="10"/>
      <c r="AE13" s="10">
        <f t="shared" si="10"/>
        <v>0</v>
      </c>
      <c r="AF13" s="10"/>
      <c r="AG13" s="10"/>
      <c r="AH13" s="10">
        <f t="shared" si="11"/>
        <v>0</v>
      </c>
      <c r="AI13" s="10"/>
      <c r="AJ13" s="10"/>
      <c r="AK13" s="10">
        <f t="shared" si="12"/>
        <v>0</v>
      </c>
      <c r="AL13" s="10"/>
      <c r="AM13" s="10"/>
      <c r="AN13" s="10">
        <f t="shared" si="13"/>
        <v>0</v>
      </c>
      <c r="AO13" s="10"/>
      <c r="AP13" s="10"/>
      <c r="AQ13" s="10">
        <f t="shared" si="14"/>
        <v>0</v>
      </c>
      <c r="AR13" s="10"/>
      <c r="AS13" s="10"/>
      <c r="AT13" s="10">
        <f t="shared" si="15"/>
        <v>0</v>
      </c>
      <c r="AU13" s="10"/>
      <c r="AV13" s="10"/>
      <c r="AW13" s="10">
        <f t="shared" si="16"/>
        <v>0</v>
      </c>
      <c r="AX13" s="10"/>
      <c r="AY13" s="10"/>
      <c r="AZ13" s="10">
        <f t="shared" si="17"/>
        <v>0</v>
      </c>
      <c r="BA13" s="10"/>
      <c r="BB13" s="10"/>
      <c r="BC13" s="10">
        <f t="shared" si="18"/>
        <v>0</v>
      </c>
      <c r="BD13" s="10"/>
      <c r="BE13" s="10"/>
      <c r="BF13" s="10">
        <f t="shared" si="19"/>
        <v>0</v>
      </c>
      <c r="BG13" s="10"/>
      <c r="BH13" s="10"/>
      <c r="BI13" s="10">
        <f t="shared" si="20"/>
        <v>0</v>
      </c>
      <c r="BJ13" s="10"/>
      <c r="BK13" s="10"/>
      <c r="BL13" s="10">
        <f t="shared" si="21"/>
        <v>0</v>
      </c>
      <c r="BM13" s="10"/>
      <c r="BN13" s="10"/>
      <c r="BO13" s="10"/>
      <c r="BP13" s="10"/>
      <c r="BQ13" s="10"/>
      <c r="BR13" s="10">
        <f t="shared" si="22"/>
        <v>0</v>
      </c>
      <c r="BS13" s="10"/>
      <c r="BT13" s="10"/>
      <c r="BU13" s="10">
        <f t="shared" si="23"/>
        <v>0</v>
      </c>
      <c r="BV13" s="10"/>
      <c r="BW13" s="10"/>
      <c r="BX13" s="10">
        <f t="shared" si="2"/>
        <v>0</v>
      </c>
      <c r="BY13" s="10"/>
      <c r="BZ13" s="10"/>
      <c r="CA13" s="10">
        <f t="shared" si="24"/>
        <v>0</v>
      </c>
      <c r="CB13" s="10"/>
      <c r="CC13" s="10"/>
      <c r="CD13" s="10">
        <f t="shared" si="25"/>
        <v>0</v>
      </c>
      <c r="CE13" s="10"/>
      <c r="CF13" s="10"/>
      <c r="CG13" s="10">
        <f t="shared" si="26"/>
        <v>0</v>
      </c>
      <c r="CH13" s="10"/>
      <c r="CI13" s="10"/>
      <c r="CJ13" s="10">
        <f t="shared" si="27"/>
        <v>0</v>
      </c>
      <c r="CK13" s="10">
        <v>7063</v>
      </c>
      <c r="CL13" s="10">
        <v>123247</v>
      </c>
      <c r="CM13" s="10"/>
      <c r="CN13" s="10"/>
      <c r="CO13" s="10"/>
      <c r="CP13" s="10"/>
    </row>
    <row r="14" spans="1:94" ht="15" customHeight="1" x14ac:dyDescent="0.25">
      <c r="A14" s="2" t="s">
        <v>283</v>
      </c>
      <c r="B14" s="10">
        <v>9382</v>
      </c>
      <c r="C14" s="10">
        <v>6233</v>
      </c>
      <c r="D14" s="10">
        <f t="shared" si="0"/>
        <v>15615</v>
      </c>
      <c r="E14" s="10"/>
      <c r="F14" s="10">
        <v>6867</v>
      </c>
      <c r="G14" s="10">
        <f t="shared" si="3"/>
        <v>6867</v>
      </c>
      <c r="H14" s="10">
        <v>59025</v>
      </c>
      <c r="I14" s="10">
        <v>151588</v>
      </c>
      <c r="J14" s="10">
        <f t="shared" si="1"/>
        <v>210613</v>
      </c>
      <c r="K14" s="10">
        <v>22936</v>
      </c>
      <c r="L14" s="10">
        <v>130464</v>
      </c>
      <c r="M14" s="10">
        <f t="shared" si="4"/>
        <v>153400</v>
      </c>
      <c r="N14" s="10">
        <v>19687</v>
      </c>
      <c r="O14" s="10">
        <v>41066</v>
      </c>
      <c r="P14" s="10">
        <f t="shared" si="5"/>
        <v>60753</v>
      </c>
      <c r="Q14" s="10">
        <v>12024</v>
      </c>
      <c r="R14" s="10">
        <v>89441</v>
      </c>
      <c r="S14" s="10">
        <f t="shared" si="6"/>
        <v>101465</v>
      </c>
      <c r="T14" s="10">
        <v>2499</v>
      </c>
      <c r="U14" s="10">
        <v>14556</v>
      </c>
      <c r="V14" s="10">
        <f t="shared" si="7"/>
        <v>17055</v>
      </c>
      <c r="W14" s="10">
        <v>88749.119999999995</v>
      </c>
      <c r="X14" s="10">
        <v>88749.119999999995</v>
      </c>
      <c r="Y14" s="10">
        <f t="shared" si="8"/>
        <v>177498.23999999999</v>
      </c>
      <c r="Z14" s="10">
        <v>209</v>
      </c>
      <c r="AA14" s="10">
        <v>83</v>
      </c>
      <c r="AB14" s="10">
        <f t="shared" si="9"/>
        <v>292</v>
      </c>
      <c r="AC14" s="10">
        <v>16768.88</v>
      </c>
      <c r="AD14" s="10">
        <v>61107.48</v>
      </c>
      <c r="AE14" s="10">
        <f t="shared" si="10"/>
        <v>77876.36</v>
      </c>
      <c r="AF14" s="10">
        <v>37454</v>
      </c>
      <c r="AG14" s="10">
        <v>155811</v>
      </c>
      <c r="AH14" s="10">
        <f t="shared" si="11"/>
        <v>193265</v>
      </c>
      <c r="AI14" s="10">
        <v>67457</v>
      </c>
      <c r="AJ14" s="10">
        <v>219051</v>
      </c>
      <c r="AK14" s="10">
        <f t="shared" si="12"/>
        <v>286508</v>
      </c>
      <c r="AL14" s="10">
        <v>12006</v>
      </c>
      <c r="AM14" s="10">
        <v>47224</v>
      </c>
      <c r="AN14" s="10">
        <f t="shared" si="13"/>
        <v>59230</v>
      </c>
      <c r="AO14" s="10">
        <v>383</v>
      </c>
      <c r="AP14" s="10">
        <v>1129</v>
      </c>
      <c r="AQ14" s="10">
        <f>AP14+AO14</f>
        <v>1512</v>
      </c>
      <c r="AR14" s="10">
        <v>24930</v>
      </c>
      <c r="AS14" s="10">
        <v>73950</v>
      </c>
      <c r="AT14" s="10">
        <f t="shared" si="15"/>
        <v>98880</v>
      </c>
      <c r="AU14" s="10">
        <v>8387</v>
      </c>
      <c r="AV14" s="10">
        <v>36192</v>
      </c>
      <c r="AW14" s="10">
        <f t="shared" si="16"/>
        <v>44579</v>
      </c>
      <c r="AX14" s="10">
        <v>3989.9</v>
      </c>
      <c r="AY14" s="10">
        <v>8389.9699999999993</v>
      </c>
      <c r="AZ14" s="10">
        <f t="shared" si="17"/>
        <v>12379.869999999999</v>
      </c>
      <c r="BA14" s="10">
        <v>24916.48</v>
      </c>
      <c r="BB14" s="10">
        <v>258002.61</v>
      </c>
      <c r="BC14" s="10">
        <f t="shared" si="18"/>
        <v>282919.08999999997</v>
      </c>
      <c r="BD14" s="10">
        <v>2696</v>
      </c>
      <c r="BE14" s="10">
        <v>8863</v>
      </c>
      <c r="BF14" s="10">
        <f t="shared" si="19"/>
        <v>11559</v>
      </c>
      <c r="BG14" s="10">
        <v>12546</v>
      </c>
      <c r="BH14" s="10">
        <v>63833</v>
      </c>
      <c r="BI14" s="10">
        <f t="shared" si="20"/>
        <v>76379</v>
      </c>
      <c r="BJ14" s="10">
        <v>4236</v>
      </c>
      <c r="BK14" s="10">
        <v>17582</v>
      </c>
      <c r="BL14" s="10">
        <f t="shared" si="21"/>
        <v>21818</v>
      </c>
      <c r="BM14" s="10">
        <v>64611</v>
      </c>
      <c r="BN14" s="10">
        <v>334812</v>
      </c>
      <c r="BO14" s="10"/>
      <c r="BP14" s="10">
        <v>19339</v>
      </c>
      <c r="BQ14" s="10">
        <v>100307</v>
      </c>
      <c r="BR14" s="10">
        <f t="shared" si="22"/>
        <v>119646</v>
      </c>
      <c r="BS14" s="10">
        <v>9599</v>
      </c>
      <c r="BT14" s="10">
        <v>111696</v>
      </c>
      <c r="BU14" s="10">
        <f t="shared" si="23"/>
        <v>121295</v>
      </c>
      <c r="BV14" s="10">
        <v>245</v>
      </c>
      <c r="BW14" s="10">
        <v>35286</v>
      </c>
      <c r="BX14" s="10">
        <f t="shared" si="2"/>
        <v>35531</v>
      </c>
      <c r="BY14" s="10"/>
      <c r="BZ14" s="10"/>
      <c r="CA14" s="10">
        <f t="shared" si="24"/>
        <v>0</v>
      </c>
      <c r="CB14" s="10">
        <v>53907</v>
      </c>
      <c r="CC14" s="10">
        <v>250397</v>
      </c>
      <c r="CD14" s="10">
        <f t="shared" si="25"/>
        <v>304304</v>
      </c>
      <c r="CE14" s="10">
        <v>36331</v>
      </c>
      <c r="CF14" s="10">
        <v>88780</v>
      </c>
      <c r="CG14" s="10">
        <f t="shared" si="26"/>
        <v>125111</v>
      </c>
      <c r="CH14" s="10">
        <v>1109</v>
      </c>
      <c r="CI14" s="10">
        <v>47943</v>
      </c>
      <c r="CJ14" s="10">
        <f t="shared" si="27"/>
        <v>49052</v>
      </c>
      <c r="CK14" s="10">
        <v>0</v>
      </c>
      <c r="CL14" s="10">
        <v>0</v>
      </c>
      <c r="CM14" s="10">
        <f t="shared" si="28"/>
        <v>0</v>
      </c>
      <c r="CN14" s="10">
        <v>14904</v>
      </c>
      <c r="CO14" s="10">
        <v>55827</v>
      </c>
      <c r="CP14" s="10">
        <f t="shared" si="29"/>
        <v>70731</v>
      </c>
    </row>
    <row r="15" spans="1:94" ht="15" customHeight="1" x14ac:dyDescent="0.25">
      <c r="A15" s="2" t="s">
        <v>174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  <c r="H15" s="10"/>
      <c r="I15" s="10"/>
      <c r="J15" s="10">
        <f t="shared" si="1"/>
        <v>0</v>
      </c>
      <c r="K15" s="10"/>
      <c r="L15" s="10"/>
      <c r="M15" s="10">
        <f t="shared" si="4"/>
        <v>0</v>
      </c>
      <c r="N15" s="10"/>
      <c r="O15" s="10"/>
      <c r="P15" s="10">
        <f t="shared" si="5"/>
        <v>0</v>
      </c>
      <c r="Q15" s="10">
        <f>168+24</f>
        <v>192</v>
      </c>
      <c r="R15" s="10">
        <f>1251+175</f>
        <v>1426</v>
      </c>
      <c r="S15" s="10">
        <f t="shared" si="6"/>
        <v>1618</v>
      </c>
      <c r="T15" s="10"/>
      <c r="U15" s="10"/>
      <c r="V15" s="10">
        <f t="shared" si="7"/>
        <v>0</v>
      </c>
      <c r="W15" s="10"/>
      <c r="X15" s="10"/>
      <c r="Y15" s="10">
        <f t="shared" si="8"/>
        <v>0</v>
      </c>
      <c r="Z15" s="10"/>
      <c r="AA15" s="10"/>
      <c r="AB15" s="10">
        <f t="shared" si="9"/>
        <v>0</v>
      </c>
      <c r="AC15" s="10"/>
      <c r="AD15" s="10"/>
      <c r="AE15" s="10">
        <f t="shared" si="10"/>
        <v>0</v>
      </c>
      <c r="AF15" s="10">
        <v>47</v>
      </c>
      <c r="AG15" s="10">
        <v>194</v>
      </c>
      <c r="AH15" s="10">
        <f t="shared" si="11"/>
        <v>241</v>
      </c>
      <c r="AI15" s="10">
        <v>28415</v>
      </c>
      <c r="AJ15" s="10">
        <v>84886</v>
      </c>
      <c r="AK15" s="10">
        <f t="shared" si="12"/>
        <v>113301</v>
      </c>
      <c r="AL15" s="10"/>
      <c r="AM15" s="10"/>
      <c r="AN15" s="10">
        <f t="shared" si="13"/>
        <v>0</v>
      </c>
      <c r="AO15" s="10"/>
      <c r="AP15" s="10"/>
      <c r="AQ15" s="10">
        <f t="shared" si="14"/>
        <v>0</v>
      </c>
      <c r="AR15" s="10"/>
      <c r="AS15" s="10"/>
      <c r="AT15" s="10">
        <f t="shared" si="15"/>
        <v>0</v>
      </c>
      <c r="AU15" s="10">
        <v>177</v>
      </c>
      <c r="AV15" s="10">
        <v>763</v>
      </c>
      <c r="AW15" s="10">
        <f t="shared" si="16"/>
        <v>940</v>
      </c>
      <c r="AX15" s="10"/>
      <c r="AY15" s="10"/>
      <c r="AZ15" s="10">
        <f t="shared" si="17"/>
        <v>0</v>
      </c>
      <c r="BA15" s="10">
        <v>31.65</v>
      </c>
      <c r="BB15" s="10">
        <v>327.72</v>
      </c>
      <c r="BC15" s="10">
        <f t="shared" si="18"/>
        <v>359.37</v>
      </c>
      <c r="BD15" s="10"/>
      <c r="BE15" s="10"/>
      <c r="BF15" s="10">
        <f t="shared" si="19"/>
        <v>0</v>
      </c>
      <c r="BG15" s="10"/>
      <c r="BH15" s="10">
        <v>1982</v>
      </c>
      <c r="BI15" s="10">
        <f t="shared" si="20"/>
        <v>1982</v>
      </c>
      <c r="BJ15" s="10">
        <v>6</v>
      </c>
      <c r="BK15" s="10">
        <v>27</v>
      </c>
      <c r="BL15" s="10">
        <f t="shared" si="21"/>
        <v>33</v>
      </c>
      <c r="BM15" s="10"/>
      <c r="BN15" s="10"/>
      <c r="BO15" s="10">
        <f t="shared" si="30"/>
        <v>0</v>
      </c>
      <c r="BP15" s="10">
        <v>66</v>
      </c>
      <c r="BQ15" s="10">
        <v>340</v>
      </c>
      <c r="BR15" s="10">
        <f t="shared" si="22"/>
        <v>406</v>
      </c>
      <c r="BS15" s="10"/>
      <c r="BT15" s="10"/>
      <c r="BU15" s="10">
        <f t="shared" si="23"/>
        <v>0</v>
      </c>
      <c r="BV15" s="10">
        <v>431</v>
      </c>
      <c r="BW15" s="10"/>
      <c r="BX15" s="10">
        <f t="shared" si="2"/>
        <v>431</v>
      </c>
      <c r="BY15" s="10"/>
      <c r="BZ15" s="10"/>
      <c r="CA15" s="10">
        <f t="shared" si="24"/>
        <v>0</v>
      </c>
      <c r="CB15" s="10"/>
      <c r="CC15" s="10"/>
      <c r="CD15" s="10">
        <f t="shared" si="25"/>
        <v>0</v>
      </c>
      <c r="CE15" s="10"/>
      <c r="CF15" s="10"/>
      <c r="CG15" s="10">
        <f t="shared" si="26"/>
        <v>0</v>
      </c>
      <c r="CH15" s="10"/>
      <c r="CI15" s="10"/>
      <c r="CJ15" s="10">
        <f t="shared" si="27"/>
        <v>0</v>
      </c>
      <c r="CK15" s="10">
        <v>0</v>
      </c>
      <c r="CL15" s="10">
        <v>0</v>
      </c>
      <c r="CM15" s="10">
        <f t="shared" si="28"/>
        <v>0</v>
      </c>
      <c r="CN15" s="10"/>
      <c r="CO15" s="10"/>
      <c r="CP15" s="10">
        <f t="shared" si="29"/>
        <v>0</v>
      </c>
    </row>
    <row r="16" spans="1:94" ht="15" customHeight="1" x14ac:dyDescent="0.25">
      <c r="A16" s="2" t="s">
        <v>167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  <c r="H16" s="10"/>
      <c r="I16" s="10"/>
      <c r="J16" s="10">
        <f t="shared" si="1"/>
        <v>0</v>
      </c>
      <c r="K16" s="10"/>
      <c r="L16" s="10"/>
      <c r="M16" s="10">
        <f t="shared" si="4"/>
        <v>0</v>
      </c>
      <c r="N16" s="10"/>
      <c r="O16" s="10"/>
      <c r="P16" s="10">
        <f t="shared" si="5"/>
        <v>0</v>
      </c>
      <c r="Q16" s="10"/>
      <c r="R16" s="10"/>
      <c r="S16" s="10">
        <f t="shared" si="6"/>
        <v>0</v>
      </c>
      <c r="T16" s="10"/>
      <c r="U16" s="10"/>
      <c r="V16" s="10">
        <f t="shared" si="7"/>
        <v>0</v>
      </c>
      <c r="W16" s="10"/>
      <c r="X16" s="10"/>
      <c r="Y16" s="10">
        <f t="shared" si="8"/>
        <v>0</v>
      </c>
      <c r="Z16" s="10"/>
      <c r="AA16" s="10"/>
      <c r="AB16" s="10">
        <f t="shared" si="9"/>
        <v>0</v>
      </c>
      <c r="AC16" s="10"/>
      <c r="AD16" s="10"/>
      <c r="AE16" s="10">
        <f t="shared" si="10"/>
        <v>0</v>
      </c>
      <c r="AF16" s="10"/>
      <c r="AG16" s="10"/>
      <c r="AH16" s="10">
        <f t="shared" si="11"/>
        <v>0</v>
      </c>
      <c r="AI16" s="10"/>
      <c r="AJ16" s="10"/>
      <c r="AK16" s="10">
        <f t="shared" si="12"/>
        <v>0</v>
      </c>
      <c r="AL16" s="10">
        <v>10</v>
      </c>
      <c r="AM16" s="10">
        <v>40</v>
      </c>
      <c r="AN16" s="10">
        <f t="shared" si="13"/>
        <v>50</v>
      </c>
      <c r="AO16" s="10"/>
      <c r="AP16" s="10"/>
      <c r="AQ16" s="10">
        <f t="shared" si="14"/>
        <v>0</v>
      </c>
      <c r="AR16" s="10"/>
      <c r="AS16" s="10"/>
      <c r="AT16" s="10">
        <f t="shared" si="15"/>
        <v>0</v>
      </c>
      <c r="AU16" s="10"/>
      <c r="AV16" s="10"/>
      <c r="AW16" s="10">
        <f t="shared" si="16"/>
        <v>0</v>
      </c>
      <c r="AX16" s="10"/>
      <c r="AY16" s="10"/>
      <c r="AZ16" s="10">
        <f t="shared" si="17"/>
        <v>0</v>
      </c>
      <c r="BA16" s="10"/>
      <c r="BB16" s="10"/>
      <c r="BC16" s="10">
        <f t="shared" si="18"/>
        <v>0</v>
      </c>
      <c r="BD16" s="10"/>
      <c r="BE16" s="10"/>
      <c r="BF16" s="10">
        <f t="shared" si="19"/>
        <v>0</v>
      </c>
      <c r="BG16" s="10"/>
      <c r="BH16" s="10"/>
      <c r="BI16" s="10">
        <f t="shared" si="20"/>
        <v>0</v>
      </c>
      <c r="BJ16" s="10"/>
      <c r="BK16" s="10"/>
      <c r="BL16" s="10">
        <f t="shared" si="21"/>
        <v>0</v>
      </c>
      <c r="BM16" s="10"/>
      <c r="BN16" s="10"/>
      <c r="BO16" s="10"/>
      <c r="BP16" s="10"/>
      <c r="BQ16" s="10"/>
      <c r="BR16" s="10">
        <f t="shared" si="22"/>
        <v>0</v>
      </c>
      <c r="BS16" s="10"/>
      <c r="BT16" s="10"/>
      <c r="BU16" s="10">
        <f t="shared" si="23"/>
        <v>0</v>
      </c>
      <c r="BV16" s="10">
        <v>17164</v>
      </c>
      <c r="BW16" s="10"/>
      <c r="BX16" s="10">
        <f t="shared" si="2"/>
        <v>17164</v>
      </c>
      <c r="BY16" s="10"/>
      <c r="BZ16" s="10"/>
      <c r="CA16" s="10">
        <f t="shared" si="24"/>
        <v>0</v>
      </c>
      <c r="CB16" s="10"/>
      <c r="CC16" s="10"/>
      <c r="CD16" s="10">
        <f t="shared" si="25"/>
        <v>0</v>
      </c>
      <c r="CE16" s="10">
        <v>8222</v>
      </c>
      <c r="CF16" s="10"/>
      <c r="CG16" s="10">
        <f t="shared" si="26"/>
        <v>8222</v>
      </c>
      <c r="CH16" s="10"/>
      <c r="CI16" s="10">
        <v>5</v>
      </c>
      <c r="CJ16" s="10">
        <f t="shared" si="27"/>
        <v>5</v>
      </c>
      <c r="CK16" s="10">
        <v>0</v>
      </c>
      <c r="CL16" s="10">
        <v>0</v>
      </c>
      <c r="CM16" s="10">
        <f t="shared" si="28"/>
        <v>0</v>
      </c>
      <c r="CN16" s="10"/>
      <c r="CO16" s="10"/>
      <c r="CP16" s="10">
        <f t="shared" si="29"/>
        <v>0</v>
      </c>
    </row>
    <row r="17" spans="1:94" ht="15" customHeight="1" x14ac:dyDescent="0.25">
      <c r="A17" s="2" t="s">
        <v>168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  <c r="H17" s="10"/>
      <c r="I17" s="10"/>
      <c r="J17" s="10">
        <f t="shared" si="1"/>
        <v>0</v>
      </c>
      <c r="K17" s="10"/>
      <c r="L17" s="10"/>
      <c r="M17" s="10">
        <f t="shared" si="4"/>
        <v>0</v>
      </c>
      <c r="N17" s="10"/>
      <c r="O17" s="10"/>
      <c r="P17" s="10">
        <f t="shared" si="5"/>
        <v>0</v>
      </c>
      <c r="Q17" s="10">
        <v>342</v>
      </c>
      <c r="R17" s="10">
        <v>2541</v>
      </c>
      <c r="S17" s="10">
        <f t="shared" si="6"/>
        <v>2883</v>
      </c>
      <c r="T17" s="10"/>
      <c r="U17" s="10"/>
      <c r="V17" s="10">
        <f t="shared" si="7"/>
        <v>0</v>
      </c>
      <c r="W17" s="10"/>
      <c r="X17" s="10"/>
      <c r="Y17" s="10">
        <f t="shared" si="8"/>
        <v>0</v>
      </c>
      <c r="Z17" s="10"/>
      <c r="AA17" s="10"/>
      <c r="AB17" s="10">
        <f t="shared" si="9"/>
        <v>0</v>
      </c>
      <c r="AC17" s="10"/>
      <c r="AD17" s="10"/>
      <c r="AE17" s="10">
        <f t="shared" si="10"/>
        <v>0</v>
      </c>
      <c r="AF17" s="10"/>
      <c r="AG17" s="10"/>
      <c r="AH17" s="10">
        <f t="shared" si="11"/>
        <v>0</v>
      </c>
      <c r="AI17" s="10">
        <v>8836</v>
      </c>
      <c r="AJ17" s="10">
        <v>28694</v>
      </c>
      <c r="AK17" s="10">
        <f t="shared" si="12"/>
        <v>37530</v>
      </c>
      <c r="AL17" s="10"/>
      <c r="AM17" s="10"/>
      <c r="AN17" s="10">
        <f t="shared" si="13"/>
        <v>0</v>
      </c>
      <c r="AO17" s="10"/>
      <c r="AP17" s="10"/>
      <c r="AQ17" s="10">
        <f t="shared" si="14"/>
        <v>0</v>
      </c>
      <c r="AR17" s="10"/>
      <c r="AS17" s="10"/>
      <c r="AT17" s="10">
        <f t="shared" si="15"/>
        <v>0</v>
      </c>
      <c r="AU17" s="10"/>
      <c r="AV17" s="10"/>
      <c r="AW17" s="10">
        <f t="shared" si="16"/>
        <v>0</v>
      </c>
      <c r="AX17" s="10"/>
      <c r="AY17" s="10"/>
      <c r="AZ17" s="10">
        <f t="shared" si="17"/>
        <v>0</v>
      </c>
      <c r="BA17" s="10">
        <v>1.81</v>
      </c>
      <c r="BB17" s="10">
        <v>18.71</v>
      </c>
      <c r="BC17" s="10">
        <f t="shared" si="18"/>
        <v>20.52</v>
      </c>
      <c r="BD17" s="10"/>
      <c r="BE17" s="10"/>
      <c r="BF17" s="10">
        <f t="shared" si="19"/>
        <v>0</v>
      </c>
      <c r="BG17" s="10"/>
      <c r="BH17" s="10"/>
      <c r="BI17" s="10">
        <f t="shared" si="20"/>
        <v>0</v>
      </c>
      <c r="BJ17" s="10"/>
      <c r="BK17" s="10"/>
      <c r="BL17" s="10">
        <f t="shared" si="21"/>
        <v>0</v>
      </c>
      <c r="BM17" s="10"/>
      <c r="BN17" s="10"/>
      <c r="BO17" s="10">
        <f t="shared" si="30"/>
        <v>0</v>
      </c>
      <c r="BP17" s="10"/>
      <c r="BQ17" s="10"/>
      <c r="BR17" s="10">
        <f t="shared" si="22"/>
        <v>0</v>
      </c>
      <c r="BS17" s="10"/>
      <c r="BT17" s="10"/>
      <c r="BU17" s="10">
        <f t="shared" si="23"/>
        <v>0</v>
      </c>
      <c r="BV17" s="10"/>
      <c r="BW17" s="10"/>
      <c r="BX17" s="10">
        <f t="shared" si="2"/>
        <v>0</v>
      </c>
      <c r="BY17" s="10">
        <v>5374</v>
      </c>
      <c r="BZ17" s="10">
        <v>7988</v>
      </c>
      <c r="CA17" s="10">
        <f t="shared" si="24"/>
        <v>13362</v>
      </c>
      <c r="CB17" s="10">
        <v>3222</v>
      </c>
      <c r="CC17" s="10">
        <v>14964</v>
      </c>
      <c r="CD17" s="10">
        <f t="shared" si="25"/>
        <v>18186</v>
      </c>
      <c r="CE17" s="10"/>
      <c r="CF17" s="10"/>
      <c r="CG17" s="10">
        <f t="shared" si="26"/>
        <v>0</v>
      </c>
      <c r="CH17" s="10"/>
      <c r="CI17" s="10"/>
      <c r="CJ17" s="10">
        <f t="shared" si="27"/>
        <v>0</v>
      </c>
      <c r="CK17" s="10">
        <v>0</v>
      </c>
      <c r="CL17" s="10">
        <v>0</v>
      </c>
      <c r="CM17" s="10">
        <f t="shared" si="28"/>
        <v>0</v>
      </c>
      <c r="CN17" s="10"/>
      <c r="CO17" s="10"/>
      <c r="CP17" s="10">
        <f t="shared" si="29"/>
        <v>0</v>
      </c>
    </row>
    <row r="18" spans="1:94" ht="15" customHeight="1" x14ac:dyDescent="0.25">
      <c r="A18" s="2" t="s">
        <v>169</v>
      </c>
      <c r="B18" s="10">
        <v>29292</v>
      </c>
      <c r="C18" s="10">
        <v>19459</v>
      </c>
      <c r="D18" s="10">
        <f t="shared" si="0"/>
        <v>48751</v>
      </c>
      <c r="E18" s="10">
        <v>2566</v>
      </c>
      <c r="F18" s="10">
        <f>4500+4792</f>
        <v>9292</v>
      </c>
      <c r="G18" s="10">
        <f t="shared" si="3"/>
        <v>11858</v>
      </c>
      <c r="H18" s="10">
        <v>23229</v>
      </c>
      <c r="I18" s="10">
        <v>59658</v>
      </c>
      <c r="J18" s="10">
        <f t="shared" si="1"/>
        <v>82887</v>
      </c>
      <c r="K18" s="10">
        <v>59834</v>
      </c>
      <c r="L18" s="10">
        <v>180246</v>
      </c>
      <c r="M18" s="10">
        <f t="shared" si="4"/>
        <v>240080</v>
      </c>
      <c r="N18" s="10">
        <v>42036</v>
      </c>
      <c r="O18" s="10">
        <v>83336</v>
      </c>
      <c r="P18" s="10">
        <f t="shared" si="5"/>
        <v>125372</v>
      </c>
      <c r="Q18" s="10">
        <v>16478</v>
      </c>
      <c r="R18" s="10">
        <v>122578</v>
      </c>
      <c r="S18" s="10">
        <f t="shared" si="6"/>
        <v>139056</v>
      </c>
      <c r="T18" s="10">
        <v>20388</v>
      </c>
      <c r="U18" s="10">
        <v>23180</v>
      </c>
      <c r="V18" s="10">
        <f t="shared" si="7"/>
        <v>43568</v>
      </c>
      <c r="W18" s="10">
        <v>147608.71</v>
      </c>
      <c r="X18" s="10">
        <v>147608.71</v>
      </c>
      <c r="Y18" s="10">
        <f t="shared" si="8"/>
        <v>295217.42</v>
      </c>
      <c r="Z18" s="10">
        <v>1926</v>
      </c>
      <c r="AA18" s="10">
        <v>5710</v>
      </c>
      <c r="AB18" s="10">
        <f t="shared" si="9"/>
        <v>7636</v>
      </c>
      <c r="AC18" s="10">
        <v>36733.29</v>
      </c>
      <c r="AD18" s="10">
        <v>133859.79</v>
      </c>
      <c r="AE18" s="10">
        <f t="shared" si="10"/>
        <v>170593.08000000002</v>
      </c>
      <c r="AF18" s="10">
        <v>92444</v>
      </c>
      <c r="AG18" s="10">
        <v>384572</v>
      </c>
      <c r="AH18" s="10">
        <f t="shared" si="11"/>
        <v>477016</v>
      </c>
      <c r="AI18" s="10">
        <v>191407</v>
      </c>
      <c r="AJ18" s="10">
        <v>621557</v>
      </c>
      <c r="AK18" s="10">
        <f t="shared" si="12"/>
        <v>812964</v>
      </c>
      <c r="AL18" s="10">
        <v>85448</v>
      </c>
      <c r="AM18" s="10">
        <v>336107</v>
      </c>
      <c r="AN18" s="10">
        <f t="shared" si="13"/>
        <v>421555</v>
      </c>
      <c r="AO18" s="10">
        <v>5627</v>
      </c>
      <c r="AP18" s="10">
        <v>16604</v>
      </c>
      <c r="AQ18" s="10">
        <f>AP18+AO18</f>
        <v>22231</v>
      </c>
      <c r="AR18" s="10">
        <v>15420</v>
      </c>
      <c r="AS18" s="10">
        <v>45740</v>
      </c>
      <c r="AT18" s="10">
        <f t="shared" si="15"/>
        <v>61160</v>
      </c>
      <c r="AU18" s="10">
        <v>16318</v>
      </c>
      <c r="AV18" s="10">
        <v>70415</v>
      </c>
      <c r="AW18" s="10">
        <f t="shared" si="16"/>
        <v>86733</v>
      </c>
      <c r="AX18" s="10">
        <v>6855.4</v>
      </c>
      <c r="AY18" s="10">
        <v>16868.96</v>
      </c>
      <c r="AZ18" s="10">
        <f t="shared" si="17"/>
        <v>23724.36</v>
      </c>
      <c r="BA18" s="10">
        <v>19465.05</v>
      </c>
      <c r="BB18" s="10">
        <v>201554.67</v>
      </c>
      <c r="BC18" s="10">
        <f t="shared" si="18"/>
        <v>221019.72</v>
      </c>
      <c r="BD18" s="10">
        <v>2185</v>
      </c>
      <c r="BE18" s="10">
        <v>4465</v>
      </c>
      <c r="BF18" s="10">
        <f t="shared" si="19"/>
        <v>6650</v>
      </c>
      <c r="BG18" s="10">
        <v>13107</v>
      </c>
      <c r="BH18" s="10">
        <v>43358</v>
      </c>
      <c r="BI18" s="10">
        <f t="shared" si="20"/>
        <v>56465</v>
      </c>
      <c r="BJ18" s="10">
        <v>4015</v>
      </c>
      <c r="BK18" s="10">
        <v>16665</v>
      </c>
      <c r="BL18" s="10">
        <f t="shared" si="21"/>
        <v>20680</v>
      </c>
      <c r="BM18" s="10">
        <v>19352</v>
      </c>
      <c r="BN18" s="10">
        <v>100283</v>
      </c>
      <c r="BO18" s="10"/>
      <c r="BP18" s="10">
        <v>21135</v>
      </c>
      <c r="BQ18" s="10">
        <v>109624</v>
      </c>
      <c r="BR18" s="10">
        <f t="shared" si="22"/>
        <v>130759</v>
      </c>
      <c r="BS18" s="10">
        <v>55239</v>
      </c>
      <c r="BT18" s="10">
        <v>247470</v>
      </c>
      <c r="BU18" s="10">
        <f t="shared" si="23"/>
        <v>302709</v>
      </c>
      <c r="BV18" s="10">
        <v>16997</v>
      </c>
      <c r="BW18" s="10">
        <v>526255</v>
      </c>
      <c r="BX18" s="10">
        <f t="shared" si="2"/>
        <v>543252</v>
      </c>
      <c r="BY18" s="10">
        <v>66395</v>
      </c>
      <c r="BZ18" s="10">
        <v>98689</v>
      </c>
      <c r="CA18" s="10">
        <f t="shared" si="24"/>
        <v>165084</v>
      </c>
      <c r="CB18" s="10">
        <v>76794</v>
      </c>
      <c r="CC18" s="10">
        <v>356708</v>
      </c>
      <c r="CD18" s="10">
        <f t="shared" si="25"/>
        <v>433502</v>
      </c>
      <c r="CE18" s="10">
        <v>185448</v>
      </c>
      <c r="CF18" s="10">
        <v>226017</v>
      </c>
      <c r="CG18" s="10">
        <f t="shared" si="26"/>
        <v>411465</v>
      </c>
      <c r="CH18" s="10">
        <v>8701</v>
      </c>
      <c r="CI18" s="10">
        <v>376299</v>
      </c>
      <c r="CJ18" s="10">
        <f t="shared" si="27"/>
        <v>385000</v>
      </c>
      <c r="CK18" s="10">
        <v>26371</v>
      </c>
      <c r="CL18" s="10">
        <v>460176</v>
      </c>
      <c r="CM18" s="10"/>
      <c r="CN18" s="10">
        <v>12263</v>
      </c>
      <c r="CO18" s="10">
        <v>45934</v>
      </c>
      <c r="CP18" s="28"/>
    </row>
    <row r="19" spans="1:94" ht="15" customHeight="1" x14ac:dyDescent="0.25">
      <c r="A19" s="2" t="s">
        <v>170</v>
      </c>
      <c r="B19" s="10"/>
      <c r="C19" s="10"/>
      <c r="D19" s="10">
        <f t="shared" si="0"/>
        <v>0</v>
      </c>
      <c r="E19" s="10"/>
      <c r="F19" s="10">
        <v>1000</v>
      </c>
      <c r="G19" s="10">
        <f t="shared" si="3"/>
        <v>1000</v>
      </c>
      <c r="H19" s="10">
        <v>359</v>
      </c>
      <c r="I19" s="10">
        <v>922</v>
      </c>
      <c r="J19" s="10">
        <f t="shared" si="1"/>
        <v>1281</v>
      </c>
      <c r="K19" s="10"/>
      <c r="L19" s="10"/>
      <c r="M19" s="10">
        <f t="shared" si="4"/>
        <v>0</v>
      </c>
      <c r="N19" s="10">
        <v>1531</v>
      </c>
      <c r="O19" s="10"/>
      <c r="P19" s="10">
        <f t="shared" si="5"/>
        <v>1531</v>
      </c>
      <c r="Q19" s="10">
        <v>219</v>
      </c>
      <c r="R19" s="10">
        <v>1625</v>
      </c>
      <c r="S19" s="10">
        <f t="shared" si="6"/>
        <v>1844</v>
      </c>
      <c r="T19" s="10">
        <v>1316</v>
      </c>
      <c r="U19" s="10"/>
      <c r="V19" s="10">
        <f t="shared" si="7"/>
        <v>1316</v>
      </c>
      <c r="W19" s="10">
        <v>8017.82</v>
      </c>
      <c r="X19" s="10">
        <v>8017.82</v>
      </c>
      <c r="Y19" s="10">
        <f t="shared" si="8"/>
        <v>16035.64</v>
      </c>
      <c r="Z19" s="10">
        <v>2735</v>
      </c>
      <c r="AA19" s="10">
        <v>999</v>
      </c>
      <c r="AB19" s="10">
        <f t="shared" si="9"/>
        <v>3734</v>
      </c>
      <c r="AC19" s="10">
        <f>-212.8+764.97</f>
        <v>552.17000000000007</v>
      </c>
      <c r="AD19" s="10">
        <f>-775.47+2787.63</f>
        <v>2012.16</v>
      </c>
      <c r="AE19" s="10">
        <f t="shared" si="10"/>
        <v>2564.33</v>
      </c>
      <c r="AF19" s="10"/>
      <c r="AG19" s="10"/>
      <c r="AH19" s="10">
        <f t="shared" si="11"/>
        <v>0</v>
      </c>
      <c r="AI19" s="10"/>
      <c r="AJ19" s="10"/>
      <c r="AK19" s="10">
        <f t="shared" si="12"/>
        <v>0</v>
      </c>
      <c r="AL19" s="10">
        <v>60</v>
      </c>
      <c r="AM19" s="10">
        <f>204+28</f>
        <v>232</v>
      </c>
      <c r="AN19" s="10">
        <f t="shared" si="13"/>
        <v>292</v>
      </c>
      <c r="AO19" s="10">
        <v>717</v>
      </c>
      <c r="AP19" s="10">
        <v>2114</v>
      </c>
      <c r="AQ19" s="10">
        <f t="shared" si="14"/>
        <v>2831</v>
      </c>
      <c r="AR19" s="10"/>
      <c r="AS19" s="10"/>
      <c r="AT19" s="10">
        <f t="shared" si="15"/>
        <v>0</v>
      </c>
      <c r="AU19" s="10">
        <v>1692</v>
      </c>
      <c r="AV19" s="10">
        <v>7303</v>
      </c>
      <c r="AW19" s="10">
        <f t="shared" si="16"/>
        <v>8995</v>
      </c>
      <c r="AX19" s="10"/>
      <c r="AY19" s="10"/>
      <c r="AZ19" s="10">
        <f t="shared" si="17"/>
        <v>0</v>
      </c>
      <c r="BA19" s="10"/>
      <c r="BB19" s="10"/>
      <c r="BC19" s="10">
        <f t="shared" si="18"/>
        <v>0</v>
      </c>
      <c r="BD19" s="10">
        <v>2044</v>
      </c>
      <c r="BE19" s="10">
        <f>1995+42</f>
        <v>2037</v>
      </c>
      <c r="BF19" s="10">
        <f t="shared" si="19"/>
        <v>4081</v>
      </c>
      <c r="BG19" s="10">
        <v>8002</v>
      </c>
      <c r="BH19" s="10">
        <v>376</v>
      </c>
      <c r="BI19" s="10">
        <f t="shared" si="20"/>
        <v>8378</v>
      </c>
      <c r="BJ19" s="10"/>
      <c r="BK19" s="10"/>
      <c r="BL19" s="10">
        <f t="shared" si="21"/>
        <v>0</v>
      </c>
      <c r="BM19" s="10">
        <f>2782-162</f>
        <v>2620</v>
      </c>
      <c r="BN19" s="10">
        <f>14414-841</f>
        <v>13573</v>
      </c>
      <c r="BO19" s="10">
        <f t="shared" si="30"/>
        <v>16193</v>
      </c>
      <c r="BP19" s="10">
        <v>2499</v>
      </c>
      <c r="BQ19" s="10">
        <v>12962</v>
      </c>
      <c r="BR19" s="10">
        <f t="shared" si="22"/>
        <v>15461</v>
      </c>
      <c r="BS19" s="10">
        <v>12763</v>
      </c>
      <c r="BT19" s="10">
        <v>7459</v>
      </c>
      <c r="BU19" s="10">
        <f t="shared" si="23"/>
        <v>20222</v>
      </c>
      <c r="BV19" s="10"/>
      <c r="BW19" s="10"/>
      <c r="BX19" s="10">
        <f t="shared" si="2"/>
        <v>0</v>
      </c>
      <c r="BY19" s="10">
        <v>20379</v>
      </c>
      <c r="BZ19" s="10">
        <v>30292</v>
      </c>
      <c r="CA19" s="10">
        <f t="shared" si="24"/>
        <v>50671</v>
      </c>
      <c r="CB19" s="10">
        <f>4699+13056+1241</f>
        <v>18996</v>
      </c>
      <c r="CC19" s="10">
        <f>21827+60644+5764</f>
        <v>88235</v>
      </c>
      <c r="CD19" s="10">
        <f t="shared" si="25"/>
        <v>107231</v>
      </c>
      <c r="CE19" s="10">
        <v>92278</v>
      </c>
      <c r="CF19" s="10">
        <v>467272</v>
      </c>
      <c r="CG19" s="10">
        <f t="shared" si="26"/>
        <v>559550</v>
      </c>
      <c r="CH19" s="10">
        <v>2964</v>
      </c>
      <c r="CI19" s="10">
        <v>128176</v>
      </c>
      <c r="CJ19" s="10">
        <f t="shared" si="27"/>
        <v>131140</v>
      </c>
      <c r="CK19" s="10">
        <v>10511</v>
      </c>
      <c r="CL19" s="10">
        <v>183412</v>
      </c>
      <c r="CM19" s="10"/>
      <c r="CN19" s="10">
        <f>105+130</f>
        <v>235</v>
      </c>
      <c r="CO19" s="10">
        <f>395+487</f>
        <v>882</v>
      </c>
      <c r="CP19" s="10"/>
    </row>
    <row r="20" spans="1:94" s="8" customFormat="1" ht="15" customHeight="1" x14ac:dyDescent="0.25">
      <c r="A20" s="3" t="s">
        <v>171</v>
      </c>
      <c r="B20" s="11">
        <f>SUM(B6:B19)</f>
        <v>99000</v>
      </c>
      <c r="C20" s="11">
        <f t="shared" ref="C20:BK20" si="31">SUM(C6:C19)</f>
        <v>65767</v>
      </c>
      <c r="D20" s="11">
        <f t="shared" si="31"/>
        <v>164767</v>
      </c>
      <c r="E20" s="11">
        <f t="shared" si="31"/>
        <v>37713</v>
      </c>
      <c r="F20" s="11">
        <f t="shared" si="31"/>
        <v>137990</v>
      </c>
      <c r="G20" s="11">
        <f t="shared" si="31"/>
        <v>175703</v>
      </c>
      <c r="H20" s="11">
        <f t="shared" si="31"/>
        <v>299302</v>
      </c>
      <c r="I20" s="11">
        <f t="shared" si="31"/>
        <v>768668</v>
      </c>
      <c r="J20" s="11">
        <f t="shared" si="31"/>
        <v>1067970</v>
      </c>
      <c r="K20" s="11">
        <f t="shared" si="31"/>
        <v>602221</v>
      </c>
      <c r="L20" s="11">
        <f t="shared" si="31"/>
        <v>1414636</v>
      </c>
      <c r="M20" s="11">
        <f t="shared" si="31"/>
        <v>2016857</v>
      </c>
      <c r="N20" s="11">
        <f t="shared" si="31"/>
        <v>101785</v>
      </c>
      <c r="O20" s="11">
        <f t="shared" si="31"/>
        <v>200515</v>
      </c>
      <c r="P20" s="11">
        <f t="shared" si="31"/>
        <v>302300</v>
      </c>
      <c r="Q20" s="11">
        <f t="shared" si="31"/>
        <v>137511</v>
      </c>
      <c r="R20" s="11">
        <f t="shared" si="31"/>
        <v>1022904</v>
      </c>
      <c r="S20" s="11">
        <f t="shared" si="31"/>
        <v>1160415</v>
      </c>
      <c r="T20" s="11">
        <f t="shared" si="31"/>
        <v>126881</v>
      </c>
      <c r="U20" s="11">
        <f t="shared" si="31"/>
        <v>580203</v>
      </c>
      <c r="V20" s="11">
        <f t="shared" si="31"/>
        <v>707084</v>
      </c>
      <c r="W20" s="11">
        <f t="shared" si="31"/>
        <v>634399.24999999988</v>
      </c>
      <c r="X20" s="11">
        <f t="shared" si="31"/>
        <v>634399.24999999988</v>
      </c>
      <c r="Y20" s="11">
        <f t="shared" si="31"/>
        <v>1268798.4999999998</v>
      </c>
      <c r="Z20" s="11">
        <f t="shared" si="31"/>
        <v>5757</v>
      </c>
      <c r="AA20" s="11">
        <f t="shared" si="31"/>
        <v>23829</v>
      </c>
      <c r="AB20" s="11">
        <f t="shared" si="31"/>
        <v>29586</v>
      </c>
      <c r="AC20" s="11">
        <f t="shared" si="31"/>
        <v>120226.34999999999</v>
      </c>
      <c r="AD20" s="11">
        <f t="shared" si="31"/>
        <v>438116.87999999995</v>
      </c>
      <c r="AE20" s="11">
        <f t="shared" si="31"/>
        <v>558343.23</v>
      </c>
      <c r="AF20" s="11">
        <f t="shared" si="31"/>
        <v>317461</v>
      </c>
      <c r="AG20" s="11">
        <f t="shared" si="31"/>
        <v>1320655</v>
      </c>
      <c r="AH20" s="11">
        <f t="shared" si="31"/>
        <v>1638116</v>
      </c>
      <c r="AI20" s="11">
        <f t="shared" si="31"/>
        <v>779628</v>
      </c>
      <c r="AJ20" s="11">
        <f t="shared" si="31"/>
        <v>2676514</v>
      </c>
      <c r="AK20" s="11">
        <f t="shared" si="31"/>
        <v>3456142</v>
      </c>
      <c r="AL20" s="11">
        <f t="shared" si="31"/>
        <v>220302</v>
      </c>
      <c r="AM20" s="11">
        <f t="shared" si="31"/>
        <v>866545</v>
      </c>
      <c r="AN20" s="11">
        <f t="shared" si="31"/>
        <v>1086847</v>
      </c>
      <c r="AO20" s="11">
        <f t="shared" si="31"/>
        <v>31721</v>
      </c>
      <c r="AP20" s="11">
        <f t="shared" si="31"/>
        <v>99722</v>
      </c>
      <c r="AQ20" s="11">
        <f t="shared" si="31"/>
        <v>131443</v>
      </c>
      <c r="AR20" s="11">
        <f t="shared" si="31"/>
        <v>76434</v>
      </c>
      <c r="AS20" s="11">
        <f t="shared" si="31"/>
        <v>226721</v>
      </c>
      <c r="AT20" s="11">
        <f t="shared" si="31"/>
        <v>303155</v>
      </c>
      <c r="AU20" s="11">
        <f t="shared" si="31"/>
        <v>70907</v>
      </c>
      <c r="AV20" s="11">
        <f t="shared" si="31"/>
        <v>305979</v>
      </c>
      <c r="AW20" s="11">
        <f t="shared" si="31"/>
        <v>376886</v>
      </c>
      <c r="AX20" s="11">
        <f t="shared" si="31"/>
        <v>27552.1</v>
      </c>
      <c r="AY20" s="11">
        <f t="shared" si="31"/>
        <v>54194.559999999998</v>
      </c>
      <c r="AZ20" s="11">
        <f t="shared" si="31"/>
        <v>81746.66</v>
      </c>
      <c r="BA20" s="11">
        <f t="shared" si="31"/>
        <v>235039.93999999997</v>
      </c>
      <c r="BB20" s="11">
        <f t="shared" si="31"/>
        <v>2433767.15</v>
      </c>
      <c r="BC20" s="11">
        <f t="shared" si="31"/>
        <v>2668807.0900000003</v>
      </c>
      <c r="BD20" s="11">
        <f t="shared" si="31"/>
        <v>13568</v>
      </c>
      <c r="BE20" s="11">
        <f t="shared" si="31"/>
        <v>32758</v>
      </c>
      <c r="BF20" s="11">
        <f t="shared" si="31"/>
        <v>46326</v>
      </c>
      <c r="BG20" s="11">
        <f t="shared" si="31"/>
        <v>69261</v>
      </c>
      <c r="BH20" s="11">
        <f t="shared" si="31"/>
        <v>146863</v>
      </c>
      <c r="BI20" s="11">
        <f t="shared" si="31"/>
        <v>216124</v>
      </c>
      <c r="BJ20" s="11">
        <f t="shared" si="31"/>
        <v>13955</v>
      </c>
      <c r="BK20" s="11">
        <f t="shared" si="31"/>
        <v>57924</v>
      </c>
      <c r="BL20" s="11">
        <f t="shared" ref="BL20:CP20" si="32">SUM(BL6:BL19)</f>
        <v>71879</v>
      </c>
      <c r="BM20" s="11">
        <f t="shared" si="32"/>
        <v>208258</v>
      </c>
      <c r="BN20" s="11">
        <f t="shared" si="32"/>
        <v>1079183</v>
      </c>
      <c r="BO20" s="11">
        <f t="shared" si="32"/>
        <v>16193</v>
      </c>
      <c r="BP20" s="11">
        <f t="shared" si="32"/>
        <v>91678</v>
      </c>
      <c r="BQ20" s="11">
        <f t="shared" si="32"/>
        <v>475513</v>
      </c>
      <c r="BR20" s="11">
        <f t="shared" si="32"/>
        <v>567191</v>
      </c>
      <c r="BS20" s="11">
        <f t="shared" si="32"/>
        <v>245903</v>
      </c>
      <c r="BT20" s="11">
        <f t="shared" si="32"/>
        <v>774312</v>
      </c>
      <c r="BU20" s="11">
        <f t="shared" si="32"/>
        <v>1020215</v>
      </c>
      <c r="BV20" s="11">
        <f t="shared" si="32"/>
        <v>131750</v>
      </c>
      <c r="BW20" s="11">
        <f t="shared" si="32"/>
        <v>847923</v>
      </c>
      <c r="BX20" s="11">
        <f t="shared" si="32"/>
        <v>979673</v>
      </c>
      <c r="BY20" s="11">
        <f t="shared" si="32"/>
        <v>407312</v>
      </c>
      <c r="BZ20" s="11">
        <f t="shared" si="32"/>
        <v>605427</v>
      </c>
      <c r="CA20" s="11">
        <f t="shared" si="32"/>
        <v>1012739</v>
      </c>
      <c r="CB20" s="11">
        <f t="shared" si="32"/>
        <v>334575</v>
      </c>
      <c r="CC20" s="11">
        <f t="shared" si="32"/>
        <v>1554095</v>
      </c>
      <c r="CD20" s="11">
        <f t="shared" si="32"/>
        <v>1888670</v>
      </c>
      <c r="CE20" s="11">
        <f t="shared" si="32"/>
        <v>1932825</v>
      </c>
      <c r="CF20" s="11">
        <f t="shared" si="32"/>
        <v>4648953</v>
      </c>
      <c r="CG20" s="11">
        <f t="shared" si="32"/>
        <v>6581778</v>
      </c>
      <c r="CH20" s="11">
        <f t="shared" si="32"/>
        <v>57271</v>
      </c>
      <c r="CI20" s="11">
        <f t="shared" si="32"/>
        <v>2476830</v>
      </c>
      <c r="CJ20" s="11">
        <f t="shared" si="32"/>
        <v>2534101</v>
      </c>
      <c r="CK20" s="11">
        <f t="shared" si="32"/>
        <v>179051</v>
      </c>
      <c r="CL20" s="11">
        <f t="shared" si="32"/>
        <v>3124444</v>
      </c>
      <c r="CM20" s="11">
        <f t="shared" si="32"/>
        <v>0</v>
      </c>
      <c r="CN20" s="11">
        <f t="shared" si="32"/>
        <v>58130</v>
      </c>
      <c r="CO20" s="11">
        <f t="shared" si="32"/>
        <v>217743</v>
      </c>
      <c r="CP20" s="11">
        <f t="shared" si="32"/>
        <v>73739</v>
      </c>
    </row>
    <row r="21" spans="1:94" ht="15" customHeight="1" x14ac:dyDescent="0.25">
      <c r="A21" s="3" t="s">
        <v>172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</row>
    <row r="22" spans="1:94" ht="30" x14ac:dyDescent="0.25">
      <c r="A22" s="2" t="s">
        <v>160</v>
      </c>
      <c r="B22" s="10">
        <v>1461</v>
      </c>
      <c r="C22" s="10">
        <v>970</v>
      </c>
      <c r="D22" s="10">
        <f t="shared" ref="D22:D35" si="33">B22+C22</f>
        <v>2431</v>
      </c>
      <c r="E22" s="10">
        <v>2454</v>
      </c>
      <c r="F22" s="10">
        <v>2476</v>
      </c>
      <c r="G22" s="10">
        <f t="shared" ref="G22:G35" si="34">F22+E22</f>
        <v>4930</v>
      </c>
      <c r="H22" s="10">
        <v>84</v>
      </c>
      <c r="I22" s="10">
        <v>215</v>
      </c>
      <c r="J22" s="10">
        <f t="shared" ref="J22:J35" si="35">I22+H22</f>
        <v>299</v>
      </c>
      <c r="K22" s="10"/>
      <c r="L22" s="10">
        <v>24843</v>
      </c>
      <c r="M22" s="10">
        <f t="shared" ref="M22:M35" si="36">L22+K22</f>
        <v>24843</v>
      </c>
      <c r="N22" s="10">
        <v>498</v>
      </c>
      <c r="O22" s="10">
        <v>5988</v>
      </c>
      <c r="P22" s="10">
        <f t="shared" ref="P22:P35" si="37">O22+N22</f>
        <v>6486</v>
      </c>
      <c r="Q22" s="10">
        <v>348</v>
      </c>
      <c r="R22" s="10">
        <v>2587</v>
      </c>
      <c r="S22" s="10">
        <f t="shared" ref="S22:S35" si="38">R22+Q22</f>
        <v>2935</v>
      </c>
      <c r="T22" s="10"/>
      <c r="U22" s="10">
        <v>3976</v>
      </c>
      <c r="V22" s="10">
        <f t="shared" ref="V22:V35" si="39">U22+T22</f>
        <v>3976</v>
      </c>
      <c r="W22" s="10">
        <v>13446.58</v>
      </c>
      <c r="X22" s="10">
        <v>13446.58</v>
      </c>
      <c r="Y22" s="10">
        <f t="shared" ref="Y22:Y35" si="40">X22+W22</f>
        <v>26893.16</v>
      </c>
      <c r="Z22" s="10"/>
      <c r="AA22" s="10">
        <v>1056</v>
      </c>
      <c r="AB22" s="10">
        <f t="shared" ref="AB22:AB35" si="41">AA22+Z22</f>
        <v>1056</v>
      </c>
      <c r="AC22" s="10">
        <v>139.75</v>
      </c>
      <c r="AD22" s="10">
        <v>509.26</v>
      </c>
      <c r="AE22" s="10">
        <f t="shared" ref="AE22:AE35" si="42">AD22+AC22</f>
        <v>649.01</v>
      </c>
      <c r="AF22" s="10">
        <v>5540</v>
      </c>
      <c r="AG22" s="10">
        <v>23047</v>
      </c>
      <c r="AH22" s="10">
        <f t="shared" ref="AH22:AH35" si="43">AG22+AF22</f>
        <v>28587</v>
      </c>
      <c r="AI22" s="10">
        <v>33095</v>
      </c>
      <c r="AJ22" s="10">
        <v>107469</v>
      </c>
      <c r="AK22" s="10">
        <f t="shared" ref="AK22:AK35" si="44">AJ22+AI22</f>
        <v>140564</v>
      </c>
      <c r="AL22" s="10">
        <v>1220</v>
      </c>
      <c r="AM22" s="10">
        <v>4800</v>
      </c>
      <c r="AN22" s="10">
        <f t="shared" ref="AN22:AN35" si="45">AM22+AL22</f>
        <v>6020</v>
      </c>
      <c r="AO22" s="10"/>
      <c r="AP22" s="10"/>
      <c r="AQ22" s="10">
        <f t="shared" ref="AQ22:AQ35" si="46">AP22+AO22</f>
        <v>0</v>
      </c>
      <c r="AR22" s="10">
        <v>2272</v>
      </c>
      <c r="AS22" s="10">
        <v>6740</v>
      </c>
      <c r="AT22" s="10">
        <f t="shared" ref="AT22:AT35" si="47">AS22+AR22</f>
        <v>9012</v>
      </c>
      <c r="AU22" s="10">
        <v>470</v>
      </c>
      <c r="AV22" s="10">
        <v>2028</v>
      </c>
      <c r="AW22" s="10">
        <f t="shared" ref="AW22:AW35" si="48">AV22+AU22</f>
        <v>2498</v>
      </c>
      <c r="AX22" s="10">
        <v>487.94</v>
      </c>
      <c r="AY22" s="10">
        <v>2017.52</v>
      </c>
      <c r="AZ22" s="10">
        <f t="shared" ref="AZ22:AZ35" si="49">AY22+AX22</f>
        <v>2505.46</v>
      </c>
      <c r="BA22" s="10">
        <v>16995.310000000001</v>
      </c>
      <c r="BB22" s="10">
        <v>175981.3</v>
      </c>
      <c r="BC22" s="10">
        <f t="shared" ref="BC22:BC35" si="50">BB22+BA22</f>
        <v>192976.61</v>
      </c>
      <c r="BD22" s="10"/>
      <c r="BE22" s="10">
        <v>987</v>
      </c>
      <c r="BF22" s="10">
        <f t="shared" ref="BF22:BF35" si="51">BE22+BD22</f>
        <v>987</v>
      </c>
      <c r="BG22" s="10">
        <v>1008</v>
      </c>
      <c r="BH22" s="10">
        <v>5483</v>
      </c>
      <c r="BI22" s="10">
        <f t="shared" ref="BI22:BI35" si="52">BH22+BG22</f>
        <v>6491</v>
      </c>
      <c r="BJ22" s="10"/>
      <c r="BK22" s="10"/>
      <c r="BL22" s="10">
        <f t="shared" ref="BL22:BL35" si="53">BK22+BJ22</f>
        <v>0</v>
      </c>
      <c r="BM22" s="10">
        <v>377</v>
      </c>
      <c r="BN22" s="10">
        <v>1952</v>
      </c>
      <c r="BO22" s="10"/>
      <c r="BP22" s="10">
        <v>1701</v>
      </c>
      <c r="BQ22" s="10">
        <v>8823</v>
      </c>
      <c r="BR22" s="10">
        <f t="shared" ref="BR22:BR35" si="54">BQ22+BP22</f>
        <v>10524</v>
      </c>
      <c r="BS22" s="10">
        <v>358</v>
      </c>
      <c r="BT22" s="10"/>
      <c r="BU22" s="10">
        <f t="shared" ref="BU22:BU35" si="55">BT22+BS22</f>
        <v>358</v>
      </c>
      <c r="BV22" s="10"/>
      <c r="BW22" s="10">
        <v>511</v>
      </c>
      <c r="BX22" s="10">
        <f t="shared" ref="BX22:BX23" si="56">BW22+BV22</f>
        <v>511</v>
      </c>
      <c r="BY22" s="10">
        <v>10092</v>
      </c>
      <c r="BZ22" s="10">
        <v>15000</v>
      </c>
      <c r="CA22" s="10">
        <f t="shared" ref="CA22:CA35" si="57">BZ22+BY22</f>
        <v>25092</v>
      </c>
      <c r="CB22" s="10"/>
      <c r="CC22" s="10"/>
      <c r="CD22" s="10">
        <f t="shared" ref="CD22:CD35" si="58">CC22+CB22</f>
        <v>0</v>
      </c>
      <c r="CE22" s="10">
        <v>100252</v>
      </c>
      <c r="CF22" s="10">
        <v>252604</v>
      </c>
      <c r="CG22" s="10">
        <f t="shared" ref="CG22:CG35" si="59">CF22+CE22</f>
        <v>352856</v>
      </c>
      <c r="CH22" s="10">
        <v>916</v>
      </c>
      <c r="CI22" s="10">
        <v>39619</v>
      </c>
      <c r="CJ22" s="10">
        <f t="shared" ref="CJ22:CJ35" si="60">CI22+CH22</f>
        <v>40535</v>
      </c>
      <c r="CK22" s="10">
        <v>4713</v>
      </c>
      <c r="CL22" s="10">
        <v>82238</v>
      </c>
      <c r="CM22" s="10"/>
      <c r="CN22" s="10">
        <v>4575</v>
      </c>
      <c r="CO22" s="10">
        <v>17138</v>
      </c>
      <c r="CP22" s="10"/>
    </row>
    <row r="23" spans="1:94" ht="15" customHeight="1" x14ac:dyDescent="0.25">
      <c r="A23" s="2" t="s">
        <v>161</v>
      </c>
      <c r="B23" s="10"/>
      <c r="C23" s="10"/>
      <c r="D23" s="10">
        <f t="shared" si="33"/>
        <v>0</v>
      </c>
      <c r="E23" s="10">
        <v>1512</v>
      </c>
      <c r="F23" s="10">
        <v>501</v>
      </c>
      <c r="G23" s="10">
        <f t="shared" si="34"/>
        <v>2013</v>
      </c>
      <c r="H23" s="10">
        <v>2980</v>
      </c>
      <c r="I23" s="10">
        <v>7652</v>
      </c>
      <c r="J23" s="10">
        <f t="shared" si="35"/>
        <v>10632</v>
      </c>
      <c r="K23" s="10"/>
      <c r="L23" s="10"/>
      <c r="M23" s="10">
        <f t="shared" si="36"/>
        <v>0</v>
      </c>
      <c r="N23" s="10">
        <v>651</v>
      </c>
      <c r="O23" s="10">
        <v>1978</v>
      </c>
      <c r="P23" s="10">
        <f t="shared" si="37"/>
        <v>2629</v>
      </c>
      <c r="Q23" s="10"/>
      <c r="R23" s="10"/>
      <c r="S23" s="10">
        <f t="shared" si="38"/>
        <v>0</v>
      </c>
      <c r="T23" s="10"/>
      <c r="U23" s="10">
        <v>4028</v>
      </c>
      <c r="V23" s="10">
        <f t="shared" si="39"/>
        <v>4028</v>
      </c>
      <c r="W23" s="10"/>
      <c r="X23" s="10"/>
      <c r="Y23" s="10">
        <f t="shared" si="40"/>
        <v>0</v>
      </c>
      <c r="Z23" s="10">
        <v>87</v>
      </c>
      <c r="AA23" s="10">
        <v>651</v>
      </c>
      <c r="AB23" s="10">
        <f t="shared" si="41"/>
        <v>738</v>
      </c>
      <c r="AC23" s="10"/>
      <c r="AD23" s="10"/>
      <c r="AE23" s="10">
        <f t="shared" si="42"/>
        <v>0</v>
      </c>
      <c r="AF23" s="10">
        <v>7052</v>
      </c>
      <c r="AG23" s="10">
        <v>29338</v>
      </c>
      <c r="AH23" s="10">
        <f t="shared" si="43"/>
        <v>36390</v>
      </c>
      <c r="AI23" s="10">
        <v>24130</v>
      </c>
      <c r="AJ23" s="10">
        <v>78357</v>
      </c>
      <c r="AK23" s="10">
        <f t="shared" si="44"/>
        <v>102487</v>
      </c>
      <c r="AL23" s="10">
        <v>21373</v>
      </c>
      <c r="AM23" s="10">
        <v>84071</v>
      </c>
      <c r="AN23" s="10">
        <f t="shared" si="45"/>
        <v>105444</v>
      </c>
      <c r="AO23" s="10"/>
      <c r="AP23" s="10"/>
      <c r="AQ23" s="10">
        <f t="shared" si="46"/>
        <v>0</v>
      </c>
      <c r="AR23" s="10">
        <v>885</v>
      </c>
      <c r="AS23" s="10">
        <v>2626</v>
      </c>
      <c r="AT23" s="10">
        <f t="shared" si="47"/>
        <v>3511</v>
      </c>
      <c r="AU23" s="10"/>
      <c r="AV23" s="10"/>
      <c r="AW23" s="10">
        <f t="shared" si="48"/>
        <v>0</v>
      </c>
      <c r="AX23" s="10"/>
      <c r="AY23" s="10"/>
      <c r="AZ23" s="10">
        <f t="shared" si="49"/>
        <v>0</v>
      </c>
      <c r="BA23" s="10"/>
      <c r="BB23" s="10"/>
      <c r="BC23" s="10">
        <f t="shared" si="50"/>
        <v>0</v>
      </c>
      <c r="BD23" s="10"/>
      <c r="BE23" s="10"/>
      <c r="BF23" s="10">
        <f t="shared" si="51"/>
        <v>0</v>
      </c>
      <c r="BG23" s="10"/>
      <c r="BH23" s="10">
        <v>1507</v>
      </c>
      <c r="BI23" s="10">
        <f t="shared" si="52"/>
        <v>1507</v>
      </c>
      <c r="BJ23" s="10"/>
      <c r="BK23" s="10"/>
      <c r="BL23" s="10">
        <f t="shared" si="53"/>
        <v>0</v>
      </c>
      <c r="BM23" s="10">
        <v>81</v>
      </c>
      <c r="BN23" s="10">
        <v>419</v>
      </c>
      <c r="BO23" s="10">
        <f t="shared" ref="BO23:BO35" si="61">BN23+BM23</f>
        <v>500</v>
      </c>
      <c r="BP23" s="10"/>
      <c r="BQ23" s="10"/>
      <c r="BR23" s="10">
        <f t="shared" si="54"/>
        <v>0</v>
      </c>
      <c r="BS23" s="10"/>
      <c r="BT23" s="10">
        <v>2825</v>
      </c>
      <c r="BU23" s="10">
        <f t="shared" si="55"/>
        <v>2825</v>
      </c>
      <c r="BV23" s="10">
        <v>1800</v>
      </c>
      <c r="BW23" s="10">
        <v>52011</v>
      </c>
      <c r="BX23" s="10">
        <f t="shared" si="56"/>
        <v>53811</v>
      </c>
      <c r="BY23" s="10">
        <v>8334</v>
      </c>
      <c r="BZ23" s="10">
        <v>12388</v>
      </c>
      <c r="CA23" s="10">
        <f t="shared" si="57"/>
        <v>20722</v>
      </c>
      <c r="CB23" s="10"/>
      <c r="CC23" s="10"/>
      <c r="CD23" s="10">
        <f t="shared" si="58"/>
        <v>0</v>
      </c>
      <c r="CE23" s="10"/>
      <c r="CF23" s="10"/>
      <c r="CG23" s="10">
        <f t="shared" si="59"/>
        <v>0</v>
      </c>
      <c r="CH23" s="10"/>
      <c r="CI23" s="10"/>
      <c r="CJ23" s="10">
        <f t="shared" si="60"/>
        <v>0</v>
      </c>
      <c r="CK23" s="10">
        <v>0</v>
      </c>
      <c r="CL23" s="10">
        <v>0</v>
      </c>
      <c r="CM23" s="10">
        <f t="shared" ref="CM23:CM33" si="62">CL23+CK23</f>
        <v>0</v>
      </c>
      <c r="CN23" s="10"/>
      <c r="CO23" s="10"/>
      <c r="CP23" s="10">
        <f t="shared" ref="CP23:CP33" si="63">CO23+CN23</f>
        <v>0</v>
      </c>
    </row>
    <row r="24" spans="1:94" ht="15" customHeight="1" x14ac:dyDescent="0.25">
      <c r="A24" s="2" t="s">
        <v>162</v>
      </c>
      <c r="B24" s="10"/>
      <c r="C24" s="10"/>
      <c r="D24" s="10">
        <f t="shared" si="33"/>
        <v>0</v>
      </c>
      <c r="E24" s="10"/>
      <c r="F24" s="10"/>
      <c r="G24" s="10">
        <f t="shared" si="34"/>
        <v>0</v>
      </c>
      <c r="H24" s="10"/>
      <c r="I24" s="10"/>
      <c r="J24" s="10">
        <f t="shared" si="35"/>
        <v>0</v>
      </c>
      <c r="K24" s="10"/>
      <c r="L24" s="10"/>
      <c r="M24" s="10">
        <f t="shared" si="36"/>
        <v>0</v>
      </c>
      <c r="N24" s="10"/>
      <c r="O24" s="10"/>
      <c r="P24" s="10">
        <f t="shared" si="37"/>
        <v>0</v>
      </c>
      <c r="Q24" s="10"/>
      <c r="R24" s="10"/>
      <c r="S24" s="10">
        <f t="shared" si="38"/>
        <v>0</v>
      </c>
      <c r="T24" s="10"/>
      <c r="U24" s="10"/>
      <c r="V24" s="10">
        <f t="shared" si="39"/>
        <v>0</v>
      </c>
      <c r="W24" s="10"/>
      <c r="X24" s="10"/>
      <c r="Y24" s="10">
        <f t="shared" si="40"/>
        <v>0</v>
      </c>
      <c r="Z24" s="10"/>
      <c r="AA24" s="10"/>
      <c r="AB24" s="10">
        <f t="shared" si="41"/>
        <v>0</v>
      </c>
      <c r="AC24" s="10"/>
      <c r="AD24" s="10"/>
      <c r="AE24" s="10">
        <f t="shared" si="42"/>
        <v>0</v>
      </c>
      <c r="AF24" s="10"/>
      <c r="AG24" s="10"/>
      <c r="AH24" s="10">
        <f t="shared" si="43"/>
        <v>0</v>
      </c>
      <c r="AI24" s="10"/>
      <c r="AJ24" s="10"/>
      <c r="AK24" s="10">
        <f t="shared" si="44"/>
        <v>0</v>
      </c>
      <c r="AL24" s="10"/>
      <c r="AM24" s="10"/>
      <c r="AN24" s="10">
        <f t="shared" si="45"/>
        <v>0</v>
      </c>
      <c r="AO24" s="10"/>
      <c r="AP24" s="10"/>
      <c r="AQ24" s="10">
        <f t="shared" si="46"/>
        <v>0</v>
      </c>
      <c r="AR24" s="10"/>
      <c r="AS24" s="10"/>
      <c r="AT24" s="10">
        <f t="shared" si="47"/>
        <v>0</v>
      </c>
      <c r="AU24" s="10"/>
      <c r="AV24" s="10"/>
      <c r="AW24" s="10">
        <f t="shared" si="48"/>
        <v>0</v>
      </c>
      <c r="AX24" s="10"/>
      <c r="AY24" s="10"/>
      <c r="AZ24" s="10">
        <f t="shared" si="49"/>
        <v>0</v>
      </c>
      <c r="BA24" s="10"/>
      <c r="BB24" s="10"/>
      <c r="BC24" s="10">
        <f t="shared" si="50"/>
        <v>0</v>
      </c>
      <c r="BD24" s="10"/>
      <c r="BE24" s="10"/>
      <c r="BF24" s="10">
        <f t="shared" si="51"/>
        <v>0</v>
      </c>
      <c r="BG24" s="10"/>
      <c r="BH24" s="10"/>
      <c r="BI24" s="10">
        <f t="shared" si="52"/>
        <v>0</v>
      </c>
      <c r="BJ24" s="10"/>
      <c r="BK24" s="10"/>
      <c r="BL24" s="10">
        <f t="shared" si="53"/>
        <v>0</v>
      </c>
      <c r="BM24" s="10"/>
      <c r="BN24" s="10"/>
      <c r="BO24" s="10">
        <f t="shared" si="61"/>
        <v>0</v>
      </c>
      <c r="BP24" s="10"/>
      <c r="BQ24" s="10"/>
      <c r="BR24" s="10">
        <f t="shared" si="54"/>
        <v>0</v>
      </c>
      <c r="BS24" s="10"/>
      <c r="BT24" s="10"/>
      <c r="BU24" s="10">
        <f t="shared" si="55"/>
        <v>0</v>
      </c>
      <c r="BV24" s="10"/>
      <c r="BW24" s="10"/>
      <c r="BX24" s="10">
        <f t="shared" ref="BX24:BX34" si="64">BW24+BV24</f>
        <v>0</v>
      </c>
      <c r="BY24" s="10"/>
      <c r="BZ24" s="10"/>
      <c r="CA24" s="10">
        <f t="shared" si="57"/>
        <v>0</v>
      </c>
      <c r="CB24" s="10"/>
      <c r="CC24" s="10"/>
      <c r="CD24" s="10">
        <f t="shared" si="58"/>
        <v>0</v>
      </c>
      <c r="CE24" s="10"/>
      <c r="CF24" s="10"/>
      <c r="CG24" s="10">
        <f t="shared" si="59"/>
        <v>0</v>
      </c>
      <c r="CH24" s="10"/>
      <c r="CI24" s="10"/>
      <c r="CJ24" s="10">
        <f t="shared" si="60"/>
        <v>0</v>
      </c>
      <c r="CK24" s="10">
        <v>0</v>
      </c>
      <c r="CL24" s="10">
        <v>0</v>
      </c>
      <c r="CM24" s="10">
        <f t="shared" si="62"/>
        <v>0</v>
      </c>
      <c r="CN24" s="10"/>
      <c r="CO24" s="10"/>
      <c r="CP24" s="10">
        <f t="shared" si="63"/>
        <v>0</v>
      </c>
    </row>
    <row r="25" spans="1:94" ht="15" customHeight="1" x14ac:dyDescent="0.25">
      <c r="A25" s="2" t="s">
        <v>163</v>
      </c>
      <c r="B25" s="10"/>
      <c r="C25" s="10"/>
      <c r="D25" s="10">
        <f t="shared" si="33"/>
        <v>0</v>
      </c>
      <c r="E25" s="10"/>
      <c r="F25" s="10"/>
      <c r="G25" s="10">
        <f t="shared" si="34"/>
        <v>0</v>
      </c>
      <c r="H25" s="10"/>
      <c r="I25" s="10"/>
      <c r="J25" s="10">
        <f t="shared" si="35"/>
        <v>0</v>
      </c>
      <c r="K25" s="10"/>
      <c r="L25" s="10"/>
      <c r="M25" s="10">
        <f t="shared" si="36"/>
        <v>0</v>
      </c>
      <c r="N25" s="10"/>
      <c r="O25" s="10"/>
      <c r="P25" s="10">
        <f t="shared" si="37"/>
        <v>0</v>
      </c>
      <c r="Q25" s="10"/>
      <c r="R25" s="10"/>
      <c r="S25" s="10">
        <f t="shared" si="38"/>
        <v>0</v>
      </c>
      <c r="T25" s="10"/>
      <c r="U25" s="10"/>
      <c r="V25" s="10">
        <f t="shared" si="39"/>
        <v>0</v>
      </c>
      <c r="W25" s="10"/>
      <c r="X25" s="10"/>
      <c r="Y25" s="10">
        <f t="shared" si="40"/>
        <v>0</v>
      </c>
      <c r="Z25" s="10"/>
      <c r="AA25" s="10"/>
      <c r="AB25" s="10">
        <f t="shared" si="41"/>
        <v>0</v>
      </c>
      <c r="AC25" s="10"/>
      <c r="AD25" s="10"/>
      <c r="AE25" s="10">
        <f t="shared" si="42"/>
        <v>0</v>
      </c>
      <c r="AF25" s="10"/>
      <c r="AG25" s="10"/>
      <c r="AH25" s="10">
        <f t="shared" si="43"/>
        <v>0</v>
      </c>
      <c r="AI25" s="10"/>
      <c r="AJ25" s="10"/>
      <c r="AK25" s="10">
        <f t="shared" si="44"/>
        <v>0</v>
      </c>
      <c r="AL25" s="10"/>
      <c r="AM25" s="10"/>
      <c r="AN25" s="10">
        <f t="shared" si="45"/>
        <v>0</v>
      </c>
      <c r="AO25" s="10"/>
      <c r="AP25" s="10"/>
      <c r="AQ25" s="10">
        <f t="shared" si="46"/>
        <v>0</v>
      </c>
      <c r="AR25" s="10"/>
      <c r="AS25" s="10"/>
      <c r="AT25" s="10">
        <f t="shared" si="47"/>
        <v>0</v>
      </c>
      <c r="AU25" s="10"/>
      <c r="AV25" s="10"/>
      <c r="AW25" s="10">
        <f t="shared" si="48"/>
        <v>0</v>
      </c>
      <c r="AX25" s="10"/>
      <c r="AY25" s="10"/>
      <c r="AZ25" s="10">
        <f t="shared" si="49"/>
        <v>0</v>
      </c>
      <c r="BA25" s="10"/>
      <c r="BB25" s="10"/>
      <c r="BC25" s="10">
        <f t="shared" si="50"/>
        <v>0</v>
      </c>
      <c r="BD25" s="10"/>
      <c r="BE25" s="10"/>
      <c r="BF25" s="10">
        <f t="shared" si="51"/>
        <v>0</v>
      </c>
      <c r="BG25" s="10"/>
      <c r="BH25" s="10"/>
      <c r="BI25" s="10">
        <f t="shared" si="52"/>
        <v>0</v>
      </c>
      <c r="BJ25" s="10"/>
      <c r="BK25" s="10"/>
      <c r="BL25" s="10">
        <f t="shared" si="53"/>
        <v>0</v>
      </c>
      <c r="BM25" s="10"/>
      <c r="BN25" s="10"/>
      <c r="BO25" s="10">
        <f t="shared" si="61"/>
        <v>0</v>
      </c>
      <c r="BP25" s="10"/>
      <c r="BQ25" s="10"/>
      <c r="BR25" s="10">
        <f t="shared" si="54"/>
        <v>0</v>
      </c>
      <c r="BS25" s="10"/>
      <c r="BT25" s="10"/>
      <c r="BU25" s="10">
        <f t="shared" si="55"/>
        <v>0</v>
      </c>
      <c r="BV25" s="10"/>
      <c r="BW25" s="10"/>
      <c r="BX25" s="10">
        <f t="shared" si="64"/>
        <v>0</v>
      </c>
      <c r="BY25" s="10"/>
      <c r="BZ25" s="10"/>
      <c r="CA25" s="10">
        <f t="shared" si="57"/>
        <v>0</v>
      </c>
      <c r="CB25" s="10"/>
      <c r="CC25" s="10"/>
      <c r="CD25" s="10">
        <f t="shared" si="58"/>
        <v>0</v>
      </c>
      <c r="CE25" s="10"/>
      <c r="CF25" s="10"/>
      <c r="CG25" s="10">
        <f t="shared" si="59"/>
        <v>0</v>
      </c>
      <c r="CH25" s="10"/>
      <c r="CI25" s="10"/>
      <c r="CJ25" s="10">
        <f t="shared" si="60"/>
        <v>0</v>
      </c>
      <c r="CK25" s="10">
        <v>0</v>
      </c>
      <c r="CL25" s="10">
        <v>0</v>
      </c>
      <c r="CM25" s="10">
        <f t="shared" si="62"/>
        <v>0</v>
      </c>
      <c r="CN25" s="10"/>
      <c r="CO25" s="10"/>
      <c r="CP25" s="10">
        <f t="shared" si="63"/>
        <v>0</v>
      </c>
    </row>
    <row r="26" spans="1:94" ht="15" customHeight="1" x14ac:dyDescent="0.25">
      <c r="A26" s="2" t="s">
        <v>164</v>
      </c>
      <c r="B26" s="10"/>
      <c r="C26" s="10"/>
      <c r="D26" s="10">
        <f t="shared" si="33"/>
        <v>0</v>
      </c>
      <c r="E26" s="10"/>
      <c r="F26" s="10"/>
      <c r="G26" s="10">
        <f t="shared" si="34"/>
        <v>0</v>
      </c>
      <c r="H26" s="10"/>
      <c r="I26" s="10"/>
      <c r="J26" s="10">
        <f t="shared" si="35"/>
        <v>0</v>
      </c>
      <c r="K26" s="10"/>
      <c r="L26" s="10"/>
      <c r="M26" s="10">
        <f t="shared" si="36"/>
        <v>0</v>
      </c>
      <c r="N26" s="10"/>
      <c r="O26" s="10"/>
      <c r="P26" s="10">
        <f t="shared" si="37"/>
        <v>0</v>
      </c>
      <c r="Q26" s="10"/>
      <c r="R26" s="10"/>
      <c r="S26" s="10">
        <f t="shared" si="38"/>
        <v>0</v>
      </c>
      <c r="T26" s="10"/>
      <c r="U26" s="10"/>
      <c r="V26" s="10">
        <f t="shared" si="39"/>
        <v>0</v>
      </c>
      <c r="W26" s="10"/>
      <c r="X26" s="10"/>
      <c r="Y26" s="10">
        <f t="shared" si="40"/>
        <v>0</v>
      </c>
      <c r="Z26" s="10">
        <v>1673</v>
      </c>
      <c r="AA26" s="10">
        <v>1897</v>
      </c>
      <c r="AB26" s="10">
        <f t="shared" si="41"/>
        <v>3570</v>
      </c>
      <c r="AC26" s="10"/>
      <c r="AD26" s="10"/>
      <c r="AE26" s="10">
        <f t="shared" si="42"/>
        <v>0</v>
      </c>
      <c r="AF26" s="10">
        <v>496</v>
      </c>
      <c r="AG26" s="10">
        <v>2062</v>
      </c>
      <c r="AH26" s="10">
        <f t="shared" si="43"/>
        <v>2558</v>
      </c>
      <c r="AI26" s="10"/>
      <c r="AJ26" s="10"/>
      <c r="AK26" s="10">
        <f t="shared" si="44"/>
        <v>0</v>
      </c>
      <c r="AL26" s="10"/>
      <c r="AM26" s="10"/>
      <c r="AN26" s="10">
        <f t="shared" si="45"/>
        <v>0</v>
      </c>
      <c r="AO26" s="10"/>
      <c r="AP26" s="10"/>
      <c r="AQ26" s="10">
        <f t="shared" si="46"/>
        <v>0</v>
      </c>
      <c r="AR26" s="10"/>
      <c r="AS26" s="10"/>
      <c r="AT26" s="10">
        <f t="shared" si="47"/>
        <v>0</v>
      </c>
      <c r="AU26" s="10"/>
      <c r="AV26" s="10"/>
      <c r="AW26" s="10">
        <f t="shared" si="48"/>
        <v>0</v>
      </c>
      <c r="AX26" s="10"/>
      <c r="AY26" s="10"/>
      <c r="AZ26" s="10">
        <f t="shared" si="49"/>
        <v>0</v>
      </c>
      <c r="BA26" s="10"/>
      <c r="BB26" s="10"/>
      <c r="BC26" s="10">
        <f t="shared" si="50"/>
        <v>0</v>
      </c>
      <c r="BD26" s="10"/>
      <c r="BE26" s="10"/>
      <c r="BF26" s="10">
        <f t="shared" si="51"/>
        <v>0</v>
      </c>
      <c r="BG26" s="10">
        <v>298</v>
      </c>
      <c r="BH26" s="10"/>
      <c r="BI26" s="10">
        <f t="shared" si="52"/>
        <v>298</v>
      </c>
      <c r="BJ26" s="10"/>
      <c r="BK26" s="10"/>
      <c r="BL26" s="10">
        <f t="shared" si="53"/>
        <v>0</v>
      </c>
      <c r="BM26" s="10">
        <v>5667</v>
      </c>
      <c r="BN26" s="10">
        <v>29366</v>
      </c>
      <c r="BO26" s="10">
        <f t="shared" si="61"/>
        <v>35033</v>
      </c>
      <c r="BP26" s="10">
        <v>5230</v>
      </c>
      <c r="BQ26" s="10">
        <v>27125</v>
      </c>
      <c r="BR26" s="10">
        <f t="shared" si="54"/>
        <v>32355</v>
      </c>
      <c r="BS26" s="10"/>
      <c r="BT26" s="10"/>
      <c r="BU26" s="10">
        <f t="shared" si="55"/>
        <v>0</v>
      </c>
      <c r="BV26" s="10"/>
      <c r="BW26" s="10"/>
      <c r="BX26" s="10">
        <f t="shared" si="64"/>
        <v>0</v>
      </c>
      <c r="BY26" s="10"/>
      <c r="BZ26" s="10"/>
      <c r="CA26" s="10">
        <f t="shared" si="57"/>
        <v>0</v>
      </c>
      <c r="CB26" s="10"/>
      <c r="CC26" s="10"/>
      <c r="CD26" s="10">
        <f t="shared" si="58"/>
        <v>0</v>
      </c>
      <c r="CE26" s="10"/>
      <c r="CF26" s="10"/>
      <c r="CG26" s="10">
        <f t="shared" si="59"/>
        <v>0</v>
      </c>
      <c r="CH26" s="10"/>
      <c r="CI26" s="10"/>
      <c r="CJ26" s="10">
        <f t="shared" si="60"/>
        <v>0</v>
      </c>
      <c r="CK26" s="10">
        <v>0</v>
      </c>
      <c r="CL26" s="10">
        <v>0</v>
      </c>
      <c r="CM26" s="10">
        <f t="shared" si="62"/>
        <v>0</v>
      </c>
      <c r="CN26" s="10"/>
      <c r="CO26" s="10"/>
      <c r="CP26" s="10">
        <f t="shared" si="63"/>
        <v>0</v>
      </c>
    </row>
    <row r="27" spans="1:94" ht="15" customHeight="1" x14ac:dyDescent="0.25">
      <c r="A27" s="2" t="s">
        <v>165</v>
      </c>
      <c r="B27" s="10"/>
      <c r="C27" s="10"/>
      <c r="D27" s="10">
        <f t="shared" si="33"/>
        <v>0</v>
      </c>
      <c r="E27" s="10"/>
      <c r="F27" s="10"/>
      <c r="G27" s="10">
        <f t="shared" si="34"/>
        <v>0</v>
      </c>
      <c r="H27" s="10"/>
      <c r="I27" s="10"/>
      <c r="J27" s="10">
        <f t="shared" si="35"/>
        <v>0</v>
      </c>
      <c r="K27" s="10"/>
      <c r="L27" s="10"/>
      <c r="M27" s="10">
        <f t="shared" si="36"/>
        <v>0</v>
      </c>
      <c r="N27" s="10"/>
      <c r="O27" s="10"/>
      <c r="P27" s="10">
        <f t="shared" si="37"/>
        <v>0</v>
      </c>
      <c r="Q27" s="10"/>
      <c r="R27" s="10"/>
      <c r="S27" s="10">
        <f t="shared" si="38"/>
        <v>0</v>
      </c>
      <c r="T27" s="10"/>
      <c r="U27" s="10"/>
      <c r="V27" s="10">
        <f t="shared" si="39"/>
        <v>0</v>
      </c>
      <c r="W27" s="10"/>
      <c r="X27" s="10"/>
      <c r="Y27" s="10">
        <f t="shared" si="40"/>
        <v>0</v>
      </c>
      <c r="Z27" s="10"/>
      <c r="AA27" s="10"/>
      <c r="AB27" s="10">
        <f t="shared" si="41"/>
        <v>0</v>
      </c>
      <c r="AC27" s="10"/>
      <c r="AD27" s="10"/>
      <c r="AE27" s="10">
        <f t="shared" si="42"/>
        <v>0</v>
      </c>
      <c r="AF27" s="10"/>
      <c r="AG27" s="10"/>
      <c r="AH27" s="10">
        <f t="shared" si="43"/>
        <v>0</v>
      </c>
      <c r="AI27" s="10"/>
      <c r="AJ27" s="10"/>
      <c r="AK27" s="10">
        <f t="shared" si="44"/>
        <v>0</v>
      </c>
      <c r="AL27" s="10"/>
      <c r="AM27" s="10"/>
      <c r="AN27" s="10">
        <f t="shared" si="45"/>
        <v>0</v>
      </c>
      <c r="AO27" s="10"/>
      <c r="AP27" s="10"/>
      <c r="AQ27" s="10">
        <f t="shared" si="46"/>
        <v>0</v>
      </c>
      <c r="AR27" s="10"/>
      <c r="AS27" s="10"/>
      <c r="AT27" s="10">
        <f t="shared" si="47"/>
        <v>0</v>
      </c>
      <c r="AU27" s="10"/>
      <c r="AV27" s="10"/>
      <c r="AW27" s="10">
        <f t="shared" si="48"/>
        <v>0</v>
      </c>
      <c r="AX27" s="10"/>
      <c r="AY27" s="10"/>
      <c r="AZ27" s="10">
        <f t="shared" si="49"/>
        <v>0</v>
      </c>
      <c r="BA27" s="10"/>
      <c r="BB27" s="10"/>
      <c r="BC27" s="10">
        <f t="shared" si="50"/>
        <v>0</v>
      </c>
      <c r="BD27" s="10"/>
      <c r="BE27" s="10"/>
      <c r="BF27" s="10">
        <f t="shared" si="51"/>
        <v>0</v>
      </c>
      <c r="BG27" s="10"/>
      <c r="BH27" s="10"/>
      <c r="BI27" s="10">
        <f t="shared" si="52"/>
        <v>0</v>
      </c>
      <c r="BJ27" s="10"/>
      <c r="BK27" s="10"/>
      <c r="BL27" s="10">
        <f t="shared" si="53"/>
        <v>0</v>
      </c>
      <c r="BM27" s="10"/>
      <c r="BN27" s="10"/>
      <c r="BO27" s="10"/>
      <c r="BP27" s="10"/>
      <c r="BQ27" s="10"/>
      <c r="BR27" s="10">
        <f t="shared" si="54"/>
        <v>0</v>
      </c>
      <c r="BS27" s="10"/>
      <c r="BT27" s="10"/>
      <c r="BU27" s="10">
        <f t="shared" si="55"/>
        <v>0</v>
      </c>
      <c r="BV27" s="10"/>
      <c r="BW27" s="10"/>
      <c r="BX27" s="10">
        <f t="shared" si="64"/>
        <v>0</v>
      </c>
      <c r="BY27" s="10"/>
      <c r="BZ27" s="10"/>
      <c r="CA27" s="10">
        <f t="shared" si="57"/>
        <v>0</v>
      </c>
      <c r="CB27" s="10"/>
      <c r="CC27" s="10"/>
      <c r="CD27" s="10">
        <f t="shared" si="58"/>
        <v>0</v>
      </c>
      <c r="CE27" s="10"/>
      <c r="CF27" s="10"/>
      <c r="CG27" s="10">
        <f t="shared" si="59"/>
        <v>0</v>
      </c>
      <c r="CH27" s="10">
        <v>3395</v>
      </c>
      <c r="CI27" s="10">
        <v>146822</v>
      </c>
      <c r="CJ27" s="10">
        <f t="shared" si="60"/>
        <v>150217</v>
      </c>
      <c r="CK27" s="10">
        <v>0</v>
      </c>
      <c r="CL27" s="10">
        <v>0</v>
      </c>
      <c r="CM27" s="10">
        <f t="shared" si="62"/>
        <v>0</v>
      </c>
      <c r="CN27" s="10"/>
      <c r="CO27" s="10"/>
      <c r="CP27" s="10">
        <f t="shared" si="63"/>
        <v>0</v>
      </c>
    </row>
    <row r="28" spans="1:94" ht="15" customHeight="1" x14ac:dyDescent="0.25">
      <c r="A28" s="2" t="s">
        <v>166</v>
      </c>
      <c r="B28" s="10">
        <v>2027</v>
      </c>
      <c r="C28" s="10">
        <v>1347</v>
      </c>
      <c r="D28" s="10">
        <f t="shared" si="33"/>
        <v>3374</v>
      </c>
      <c r="E28" s="10">
        <v>1478</v>
      </c>
      <c r="F28" s="10">
        <v>6395</v>
      </c>
      <c r="G28" s="10">
        <f t="shared" si="34"/>
        <v>7873</v>
      </c>
      <c r="H28" s="10">
        <v>16221</v>
      </c>
      <c r="I28" s="10">
        <v>41658</v>
      </c>
      <c r="J28" s="10">
        <f t="shared" si="35"/>
        <v>57879</v>
      </c>
      <c r="K28" s="10"/>
      <c r="L28" s="10">
        <v>110011</v>
      </c>
      <c r="M28" s="10">
        <f t="shared" si="36"/>
        <v>110011</v>
      </c>
      <c r="N28" s="10">
        <v>4017</v>
      </c>
      <c r="O28" s="10">
        <v>11707</v>
      </c>
      <c r="P28" s="10">
        <f t="shared" si="37"/>
        <v>15724</v>
      </c>
      <c r="Q28" s="10"/>
      <c r="R28" s="10"/>
      <c r="S28" s="10">
        <f t="shared" si="38"/>
        <v>0</v>
      </c>
      <c r="T28" s="10"/>
      <c r="U28" s="10">
        <v>4000</v>
      </c>
      <c r="V28" s="10">
        <f t="shared" si="39"/>
        <v>4000</v>
      </c>
      <c r="W28" s="10">
        <v>18325.349999999999</v>
      </c>
      <c r="X28" s="10">
        <v>18325.349999999999</v>
      </c>
      <c r="Y28" s="10">
        <f t="shared" si="40"/>
        <v>36650.699999999997</v>
      </c>
      <c r="Z28" s="10"/>
      <c r="AA28" s="10">
        <v>1501</v>
      </c>
      <c r="AB28" s="10">
        <f t="shared" si="41"/>
        <v>1501</v>
      </c>
      <c r="AC28" s="10"/>
      <c r="AD28" s="10"/>
      <c r="AE28" s="10">
        <f t="shared" si="42"/>
        <v>0</v>
      </c>
      <c r="AF28" s="10">
        <v>430</v>
      </c>
      <c r="AG28" s="10">
        <v>1790</v>
      </c>
      <c r="AH28" s="10">
        <f t="shared" si="43"/>
        <v>2220</v>
      </c>
      <c r="AI28" s="10">
        <v>24609</v>
      </c>
      <c r="AJ28" s="10">
        <v>66723</v>
      </c>
      <c r="AK28" s="10">
        <f t="shared" si="44"/>
        <v>91332</v>
      </c>
      <c r="AL28" s="10"/>
      <c r="AM28" s="10"/>
      <c r="AN28" s="10">
        <f t="shared" si="45"/>
        <v>0</v>
      </c>
      <c r="AO28" s="10"/>
      <c r="AP28" s="10"/>
      <c r="AQ28" s="10">
        <f t="shared" si="46"/>
        <v>0</v>
      </c>
      <c r="AR28" s="10">
        <v>1431</v>
      </c>
      <c r="AS28" s="10">
        <v>4246</v>
      </c>
      <c r="AT28" s="10">
        <f t="shared" si="47"/>
        <v>5677</v>
      </c>
      <c r="AU28" s="10">
        <v>6706</v>
      </c>
      <c r="AV28" s="10">
        <v>28937</v>
      </c>
      <c r="AW28" s="10">
        <f t="shared" si="48"/>
        <v>35643</v>
      </c>
      <c r="AX28" s="10">
        <v>427.84</v>
      </c>
      <c r="AY28" s="10">
        <v>1917.16</v>
      </c>
      <c r="AZ28" s="10">
        <f t="shared" si="49"/>
        <v>2345</v>
      </c>
      <c r="BA28" s="10">
        <v>7539.1</v>
      </c>
      <c r="BB28" s="10">
        <v>78065.119999999995</v>
      </c>
      <c r="BC28" s="10">
        <f t="shared" si="50"/>
        <v>85604.22</v>
      </c>
      <c r="BD28" s="10">
        <v>84</v>
      </c>
      <c r="BE28" s="10"/>
      <c r="BF28" s="10">
        <f>BE28+BD28</f>
        <v>84</v>
      </c>
      <c r="BG28" s="10">
        <v>11381</v>
      </c>
      <c r="BH28" s="10">
        <v>446</v>
      </c>
      <c r="BI28" s="10">
        <f t="shared" si="52"/>
        <v>11827</v>
      </c>
      <c r="BJ28" s="10">
        <v>969</v>
      </c>
      <c r="BK28" s="10">
        <v>4022</v>
      </c>
      <c r="BL28" s="10">
        <f t="shared" si="53"/>
        <v>4991</v>
      </c>
      <c r="BM28" s="10">
        <v>949</v>
      </c>
      <c r="BN28" s="10">
        <v>4919</v>
      </c>
      <c r="BO28" s="10"/>
      <c r="BP28" s="10">
        <v>1134</v>
      </c>
      <c r="BQ28" s="10">
        <v>5884</v>
      </c>
      <c r="BR28" s="10">
        <f t="shared" si="54"/>
        <v>7018</v>
      </c>
      <c r="BS28" s="10"/>
      <c r="BT28" s="10"/>
      <c r="BU28" s="10">
        <f t="shared" si="55"/>
        <v>0</v>
      </c>
      <c r="BV28" s="10"/>
      <c r="BW28" s="10"/>
      <c r="BX28" s="10">
        <f t="shared" si="64"/>
        <v>0</v>
      </c>
      <c r="BY28" s="10">
        <v>7414</v>
      </c>
      <c r="BZ28" s="10">
        <v>11021</v>
      </c>
      <c r="CA28" s="10">
        <f t="shared" si="57"/>
        <v>18435</v>
      </c>
      <c r="CB28" s="10">
        <v>2096</v>
      </c>
      <c r="CC28" s="10">
        <v>9737</v>
      </c>
      <c r="CD28" s="10">
        <f t="shared" si="58"/>
        <v>11833</v>
      </c>
      <c r="CE28" s="10"/>
      <c r="CF28" s="10"/>
      <c r="CG28" s="10">
        <f t="shared" si="59"/>
        <v>0</v>
      </c>
      <c r="CH28" s="10"/>
      <c r="CI28" s="10"/>
      <c r="CJ28" s="10">
        <f t="shared" si="60"/>
        <v>0</v>
      </c>
      <c r="CK28" s="10">
        <v>2189</v>
      </c>
      <c r="CL28" s="10">
        <v>38200</v>
      </c>
      <c r="CM28" s="10"/>
      <c r="CN28" s="10">
        <v>1110</v>
      </c>
      <c r="CO28" s="10">
        <v>4156</v>
      </c>
      <c r="CP28" s="10"/>
    </row>
    <row r="29" spans="1:94" ht="15" customHeight="1" x14ac:dyDescent="0.25">
      <c r="A29" s="2" t="s">
        <v>282</v>
      </c>
      <c r="B29" s="10"/>
      <c r="C29" s="10"/>
      <c r="D29" s="10">
        <f t="shared" si="33"/>
        <v>0</v>
      </c>
      <c r="E29" s="10"/>
      <c r="F29" s="10"/>
      <c r="G29" s="10">
        <f t="shared" si="34"/>
        <v>0</v>
      </c>
      <c r="H29" s="10"/>
      <c r="I29" s="10"/>
      <c r="J29" s="10">
        <f t="shared" si="35"/>
        <v>0</v>
      </c>
      <c r="K29" s="10"/>
      <c r="L29" s="10"/>
      <c r="M29" s="10">
        <f t="shared" si="36"/>
        <v>0</v>
      </c>
      <c r="N29" s="10"/>
      <c r="O29" s="10"/>
      <c r="P29" s="10">
        <f t="shared" si="37"/>
        <v>0</v>
      </c>
      <c r="Q29" s="10"/>
      <c r="R29" s="10"/>
      <c r="S29" s="10">
        <f t="shared" si="38"/>
        <v>0</v>
      </c>
      <c r="T29" s="10"/>
      <c r="U29" s="10"/>
      <c r="V29" s="10">
        <f t="shared" si="39"/>
        <v>0</v>
      </c>
      <c r="W29" s="10"/>
      <c r="X29" s="10"/>
      <c r="Y29" s="10">
        <f t="shared" si="40"/>
        <v>0</v>
      </c>
      <c r="Z29" s="10"/>
      <c r="AA29" s="10"/>
      <c r="AB29" s="10">
        <f t="shared" si="41"/>
        <v>0</v>
      </c>
      <c r="AC29" s="10"/>
      <c r="AD29" s="10"/>
      <c r="AE29" s="10">
        <f t="shared" si="42"/>
        <v>0</v>
      </c>
      <c r="AF29" s="10"/>
      <c r="AG29" s="10"/>
      <c r="AH29" s="10">
        <f t="shared" si="43"/>
        <v>0</v>
      </c>
      <c r="AI29" s="10"/>
      <c r="AJ29" s="10"/>
      <c r="AK29" s="10">
        <f t="shared" si="44"/>
        <v>0</v>
      </c>
      <c r="AL29" s="10"/>
      <c r="AM29" s="10"/>
      <c r="AN29" s="10">
        <f t="shared" si="45"/>
        <v>0</v>
      </c>
      <c r="AO29" s="10"/>
      <c r="AP29" s="10"/>
      <c r="AQ29" s="10">
        <f t="shared" si="46"/>
        <v>0</v>
      </c>
      <c r="AR29" s="10"/>
      <c r="AS29" s="10"/>
      <c r="AT29" s="10">
        <f t="shared" si="47"/>
        <v>0</v>
      </c>
      <c r="AU29" s="10"/>
      <c r="AV29" s="10"/>
      <c r="AW29" s="10">
        <f t="shared" si="48"/>
        <v>0</v>
      </c>
      <c r="AX29" s="10"/>
      <c r="AY29" s="10"/>
      <c r="AZ29" s="10">
        <f t="shared" si="49"/>
        <v>0</v>
      </c>
      <c r="BA29" s="10"/>
      <c r="BB29" s="10"/>
      <c r="BC29" s="10">
        <f t="shared" si="50"/>
        <v>0</v>
      </c>
      <c r="BD29" s="10"/>
      <c r="BE29" s="10"/>
      <c r="BF29" s="10">
        <f t="shared" si="51"/>
        <v>0</v>
      </c>
      <c r="BG29" s="10"/>
      <c r="BH29" s="10"/>
      <c r="BI29" s="10">
        <f t="shared" si="52"/>
        <v>0</v>
      </c>
      <c r="BJ29" s="10"/>
      <c r="BK29" s="10"/>
      <c r="BL29" s="10">
        <f t="shared" si="53"/>
        <v>0</v>
      </c>
      <c r="BM29" s="10"/>
      <c r="BN29" s="10"/>
      <c r="BO29" s="10"/>
      <c r="BP29" s="10"/>
      <c r="BQ29" s="10"/>
      <c r="BR29" s="10">
        <f t="shared" si="54"/>
        <v>0</v>
      </c>
      <c r="BS29" s="10"/>
      <c r="BT29" s="10"/>
      <c r="BU29" s="10">
        <f t="shared" si="55"/>
        <v>0</v>
      </c>
      <c r="BV29" s="10"/>
      <c r="BW29" s="10"/>
      <c r="BX29" s="10">
        <f t="shared" si="64"/>
        <v>0</v>
      </c>
      <c r="BY29" s="10"/>
      <c r="BZ29" s="10"/>
      <c r="CA29" s="10">
        <f t="shared" si="57"/>
        <v>0</v>
      </c>
      <c r="CB29" s="10"/>
      <c r="CC29" s="10"/>
      <c r="CD29" s="10">
        <f t="shared" si="58"/>
        <v>0</v>
      </c>
      <c r="CE29" s="10"/>
      <c r="CF29" s="10"/>
      <c r="CG29" s="10">
        <f t="shared" si="59"/>
        <v>0</v>
      </c>
      <c r="CH29" s="10">
        <v>373</v>
      </c>
      <c r="CI29" s="10">
        <v>16137</v>
      </c>
      <c r="CJ29" s="10">
        <f t="shared" si="60"/>
        <v>16510</v>
      </c>
      <c r="CK29" s="10">
        <v>0</v>
      </c>
      <c r="CL29" s="10">
        <v>0</v>
      </c>
      <c r="CM29" s="10"/>
      <c r="CN29" s="10"/>
      <c r="CO29" s="10"/>
      <c r="CP29" s="10"/>
    </row>
    <row r="30" spans="1:94" ht="15" customHeight="1" x14ac:dyDescent="0.25">
      <c r="A30" s="2" t="s">
        <v>283</v>
      </c>
      <c r="B30" s="10">
        <v>3020</v>
      </c>
      <c r="C30" s="10">
        <v>2006</v>
      </c>
      <c r="D30" s="10">
        <f t="shared" si="33"/>
        <v>5026</v>
      </c>
      <c r="E30" s="10"/>
      <c r="F30" s="10">
        <v>3992</v>
      </c>
      <c r="G30" s="10">
        <f t="shared" si="34"/>
        <v>3992</v>
      </c>
      <c r="H30" s="10">
        <v>12053</v>
      </c>
      <c r="I30" s="10">
        <v>30953</v>
      </c>
      <c r="J30" s="10">
        <f t="shared" si="35"/>
        <v>43006</v>
      </c>
      <c r="K30" s="10">
        <v>10107</v>
      </c>
      <c r="L30" s="10">
        <v>112487</v>
      </c>
      <c r="M30" s="10">
        <f t="shared" si="36"/>
        <v>122594</v>
      </c>
      <c r="N30" s="10">
        <v>4214</v>
      </c>
      <c r="O30" s="10">
        <v>10490</v>
      </c>
      <c r="P30" s="10">
        <f t="shared" si="37"/>
        <v>14704</v>
      </c>
      <c r="Q30" s="10"/>
      <c r="R30" s="10"/>
      <c r="S30" s="10">
        <f t="shared" si="38"/>
        <v>0</v>
      </c>
      <c r="T30" s="10">
        <v>2496</v>
      </c>
      <c r="U30" s="10">
        <v>74842</v>
      </c>
      <c r="V30" s="10">
        <f t="shared" si="39"/>
        <v>77338</v>
      </c>
      <c r="W30" s="10">
        <v>7295.52</v>
      </c>
      <c r="X30" s="10">
        <v>7295.52</v>
      </c>
      <c r="Y30" s="10">
        <f t="shared" si="40"/>
        <v>14591.04</v>
      </c>
      <c r="Z30" s="10"/>
      <c r="AA30" s="10">
        <v>4229</v>
      </c>
      <c r="AB30" s="10">
        <f t="shared" si="41"/>
        <v>4229</v>
      </c>
      <c r="AC30" s="10">
        <v>667.46</v>
      </c>
      <c r="AD30" s="10">
        <v>2432.2800000000002</v>
      </c>
      <c r="AE30" s="10">
        <f t="shared" si="42"/>
        <v>3099.7400000000002</v>
      </c>
      <c r="AF30" s="10">
        <v>13231</v>
      </c>
      <c r="AG30" s="10">
        <v>55040</v>
      </c>
      <c r="AH30" s="10">
        <f t="shared" si="43"/>
        <v>68271</v>
      </c>
      <c r="AI30" s="10">
        <v>26123</v>
      </c>
      <c r="AJ30" s="10">
        <v>84830</v>
      </c>
      <c r="AK30" s="10">
        <f t="shared" si="44"/>
        <v>110953</v>
      </c>
      <c r="AL30" s="10">
        <v>3452</v>
      </c>
      <c r="AM30" s="10">
        <v>13578</v>
      </c>
      <c r="AN30" s="10">
        <f t="shared" si="45"/>
        <v>17030</v>
      </c>
      <c r="AO30" s="10">
        <v>253</v>
      </c>
      <c r="AP30" s="10">
        <v>748</v>
      </c>
      <c r="AQ30" s="10">
        <f t="shared" si="46"/>
        <v>1001</v>
      </c>
      <c r="AR30" s="10">
        <v>3158</v>
      </c>
      <c r="AS30" s="10">
        <v>9368</v>
      </c>
      <c r="AT30" s="10">
        <f t="shared" si="47"/>
        <v>12526</v>
      </c>
      <c r="AU30" s="10">
        <v>1427</v>
      </c>
      <c r="AV30" s="10">
        <v>6156</v>
      </c>
      <c r="AW30" s="10">
        <f t="shared" si="48"/>
        <v>7583</v>
      </c>
      <c r="AX30" s="10">
        <v>1510.66</v>
      </c>
      <c r="AY30" s="10">
        <v>1504.71</v>
      </c>
      <c r="AZ30" s="10">
        <f t="shared" si="49"/>
        <v>3015.37</v>
      </c>
      <c r="BA30" s="10">
        <v>6489.76</v>
      </c>
      <c r="BB30" s="10">
        <v>67199.45</v>
      </c>
      <c r="BC30" s="10">
        <f t="shared" si="50"/>
        <v>73689.209999999992</v>
      </c>
      <c r="BD30" s="10">
        <v>1182</v>
      </c>
      <c r="BE30" s="10">
        <v>2517</v>
      </c>
      <c r="BF30" s="10">
        <f t="shared" si="51"/>
        <v>3699</v>
      </c>
      <c r="BG30" s="10">
        <v>6506</v>
      </c>
      <c r="BH30" s="10">
        <v>4442</v>
      </c>
      <c r="BI30" s="10">
        <f t="shared" si="52"/>
        <v>10948</v>
      </c>
      <c r="BJ30" s="10">
        <v>292</v>
      </c>
      <c r="BK30" s="10">
        <v>1211</v>
      </c>
      <c r="BL30" s="10">
        <f t="shared" si="53"/>
        <v>1503</v>
      </c>
      <c r="BM30" s="10">
        <v>12045</v>
      </c>
      <c r="BN30" s="10">
        <v>62414</v>
      </c>
      <c r="BO30" s="10">
        <f t="shared" si="61"/>
        <v>74459</v>
      </c>
      <c r="BP30" s="10">
        <v>8076</v>
      </c>
      <c r="BQ30" s="10">
        <v>41889</v>
      </c>
      <c r="BR30" s="10">
        <f t="shared" si="54"/>
        <v>49965</v>
      </c>
      <c r="BS30" s="10">
        <v>1500</v>
      </c>
      <c r="BT30" s="10">
        <v>46888</v>
      </c>
      <c r="BU30" s="10">
        <f t="shared" si="55"/>
        <v>48388</v>
      </c>
      <c r="BV30" s="10">
        <v>2517</v>
      </c>
      <c r="BW30" s="10">
        <v>14370</v>
      </c>
      <c r="BX30" s="10">
        <f t="shared" si="64"/>
        <v>16887</v>
      </c>
      <c r="BY30" s="10"/>
      <c r="BZ30" s="10"/>
      <c r="CA30" s="10">
        <f t="shared" si="57"/>
        <v>0</v>
      </c>
      <c r="CB30" s="10">
        <v>6070</v>
      </c>
      <c r="CC30" s="10">
        <v>28193</v>
      </c>
      <c r="CD30" s="10">
        <f t="shared" si="58"/>
        <v>34263</v>
      </c>
      <c r="CE30" s="10">
        <v>14419</v>
      </c>
      <c r="CF30" s="10">
        <v>36332</v>
      </c>
      <c r="CG30" s="10">
        <f t="shared" si="59"/>
        <v>50751</v>
      </c>
      <c r="CH30" s="10"/>
      <c r="CI30" s="10"/>
      <c r="CJ30" s="10">
        <f t="shared" si="60"/>
        <v>0</v>
      </c>
      <c r="CK30" s="10">
        <v>2069</v>
      </c>
      <c r="CL30" s="10">
        <v>36112</v>
      </c>
      <c r="CM30" s="10">
        <f t="shared" si="62"/>
        <v>38181</v>
      </c>
      <c r="CN30" s="10">
        <v>5816</v>
      </c>
      <c r="CO30" s="10">
        <v>21786</v>
      </c>
      <c r="CP30" s="10">
        <f t="shared" si="63"/>
        <v>27602</v>
      </c>
    </row>
    <row r="31" spans="1:94" ht="15" customHeight="1" x14ac:dyDescent="0.25">
      <c r="A31" s="2" t="s">
        <v>174</v>
      </c>
      <c r="B31" s="10">
        <v>6204</v>
      </c>
      <c r="C31" s="10">
        <v>4122</v>
      </c>
      <c r="D31" s="10">
        <f t="shared" si="33"/>
        <v>10326</v>
      </c>
      <c r="E31" s="10">
        <v>250</v>
      </c>
      <c r="F31" s="10"/>
      <c r="G31" s="10">
        <f t="shared" si="34"/>
        <v>250</v>
      </c>
      <c r="H31" s="10">
        <v>20291</v>
      </c>
      <c r="I31" s="10">
        <v>52112</v>
      </c>
      <c r="J31" s="10">
        <f t="shared" si="35"/>
        <v>72403</v>
      </c>
      <c r="K31" s="10">
        <v>7815</v>
      </c>
      <c r="L31" s="10">
        <v>895</v>
      </c>
      <c r="M31" s="10">
        <f t="shared" si="36"/>
        <v>8710</v>
      </c>
      <c r="N31" s="10">
        <v>8000</v>
      </c>
      <c r="O31" s="10"/>
      <c r="P31" s="10">
        <f t="shared" si="37"/>
        <v>8000</v>
      </c>
      <c r="Q31" s="10">
        <f>3734+8102+1354</f>
        <v>13190</v>
      </c>
      <c r="R31" s="10">
        <f>27775+60269+10076</f>
        <v>98120</v>
      </c>
      <c r="S31" s="10">
        <f t="shared" si="38"/>
        <v>111310</v>
      </c>
      <c r="T31" s="10"/>
      <c r="U31" s="10"/>
      <c r="V31" s="10">
        <f t="shared" si="39"/>
        <v>0</v>
      </c>
      <c r="W31" s="10">
        <v>9589.58</v>
      </c>
      <c r="X31" s="10">
        <v>9589.58</v>
      </c>
      <c r="Y31" s="10">
        <f t="shared" si="40"/>
        <v>19179.16</v>
      </c>
      <c r="Z31" s="10"/>
      <c r="AA31" s="10"/>
      <c r="AB31" s="10">
        <f t="shared" si="41"/>
        <v>0</v>
      </c>
      <c r="AC31" s="10">
        <v>1804.76</v>
      </c>
      <c r="AD31" s="10">
        <v>6576.72</v>
      </c>
      <c r="AE31" s="10">
        <f t="shared" si="42"/>
        <v>8381.48</v>
      </c>
      <c r="AF31" s="10">
        <v>11847</v>
      </c>
      <c r="AG31" s="10">
        <v>49282</v>
      </c>
      <c r="AH31" s="10">
        <f t="shared" si="43"/>
        <v>61129</v>
      </c>
      <c r="AI31" s="10"/>
      <c r="AJ31" s="10"/>
      <c r="AK31" s="10">
        <f t="shared" si="44"/>
        <v>0</v>
      </c>
      <c r="AL31" s="10">
        <f>504+504+2026</f>
        <v>3034</v>
      </c>
      <c r="AM31" s="10">
        <f>1984+1982+7969</f>
        <v>11935</v>
      </c>
      <c r="AN31" s="10">
        <f t="shared" si="45"/>
        <v>14969</v>
      </c>
      <c r="AO31" s="10">
        <v>1561</v>
      </c>
      <c r="AP31" s="10">
        <v>4604</v>
      </c>
      <c r="AQ31" s="10">
        <f t="shared" si="46"/>
        <v>6165</v>
      </c>
      <c r="AR31" s="10"/>
      <c r="AS31" s="10"/>
      <c r="AT31" s="10">
        <f t="shared" si="47"/>
        <v>0</v>
      </c>
      <c r="AU31" s="10">
        <v>1526</v>
      </c>
      <c r="AV31" s="10">
        <v>6584</v>
      </c>
      <c r="AW31" s="10">
        <f t="shared" si="48"/>
        <v>8110</v>
      </c>
      <c r="AX31" s="10"/>
      <c r="AY31" s="10"/>
      <c r="AZ31" s="10">
        <f t="shared" si="49"/>
        <v>0</v>
      </c>
      <c r="BA31" s="10">
        <v>13035.75</v>
      </c>
      <c r="BB31" s="10">
        <v>134981.26999999999</v>
      </c>
      <c r="BC31" s="10">
        <f t="shared" si="50"/>
        <v>148017.01999999999</v>
      </c>
      <c r="BD31" s="10"/>
      <c r="BE31" s="10">
        <v>214</v>
      </c>
      <c r="BF31" s="10">
        <f t="shared" si="51"/>
        <v>214</v>
      </c>
      <c r="BG31" s="10">
        <v>4752</v>
      </c>
      <c r="BH31" s="10">
        <v>1950</v>
      </c>
      <c r="BI31" s="10">
        <f t="shared" si="52"/>
        <v>6702</v>
      </c>
      <c r="BJ31" s="10">
        <v>102</v>
      </c>
      <c r="BK31" s="10">
        <v>423</v>
      </c>
      <c r="BL31" s="10">
        <f t="shared" si="53"/>
        <v>525</v>
      </c>
      <c r="BM31" s="10">
        <v>4039</v>
      </c>
      <c r="BN31" s="10">
        <v>20931</v>
      </c>
      <c r="BO31" s="10">
        <f t="shared" si="61"/>
        <v>24970</v>
      </c>
      <c r="BP31" s="10">
        <v>229</v>
      </c>
      <c r="BQ31" s="10">
        <v>1186</v>
      </c>
      <c r="BR31" s="10">
        <f t="shared" si="54"/>
        <v>1415</v>
      </c>
      <c r="BS31" s="10">
        <v>199</v>
      </c>
      <c r="BT31" s="10">
        <v>4851</v>
      </c>
      <c r="BU31" s="10">
        <f t="shared" si="55"/>
        <v>5050</v>
      </c>
      <c r="BV31" s="10"/>
      <c r="BW31" s="10"/>
      <c r="BX31" s="10">
        <f t="shared" si="64"/>
        <v>0</v>
      </c>
      <c r="BY31" s="10">
        <v>17403</v>
      </c>
      <c r="BZ31" s="10">
        <v>25867</v>
      </c>
      <c r="CA31" s="10">
        <f t="shared" si="57"/>
        <v>43270</v>
      </c>
      <c r="CB31" s="10">
        <v>7737</v>
      </c>
      <c r="CC31" s="10">
        <v>35936</v>
      </c>
      <c r="CD31" s="10">
        <f t="shared" si="58"/>
        <v>43673</v>
      </c>
      <c r="CE31" s="10"/>
      <c r="CF31" s="10"/>
      <c r="CG31" s="10">
        <f t="shared" si="59"/>
        <v>0</v>
      </c>
      <c r="CH31" s="10"/>
      <c r="CI31" s="10"/>
      <c r="CJ31" s="10">
        <f t="shared" si="60"/>
        <v>0</v>
      </c>
      <c r="CK31" s="10">
        <v>0</v>
      </c>
      <c r="CL31" s="10">
        <v>0</v>
      </c>
      <c r="CM31" s="10">
        <f t="shared" si="62"/>
        <v>0</v>
      </c>
      <c r="CN31" s="10">
        <v>730</v>
      </c>
      <c r="CO31" s="10">
        <v>2734</v>
      </c>
      <c r="CP31" s="10">
        <f t="shared" si="63"/>
        <v>3464</v>
      </c>
    </row>
    <row r="32" spans="1:94" ht="15" customHeight="1" x14ac:dyDescent="0.25">
      <c r="A32" s="2" t="s">
        <v>167</v>
      </c>
      <c r="B32" s="10"/>
      <c r="C32" s="10"/>
      <c r="D32" s="10">
        <f t="shared" si="33"/>
        <v>0</v>
      </c>
      <c r="E32" s="10"/>
      <c r="F32" s="10"/>
      <c r="G32" s="10">
        <f t="shared" si="34"/>
        <v>0</v>
      </c>
      <c r="H32" s="10"/>
      <c r="I32" s="10"/>
      <c r="J32" s="10">
        <f t="shared" si="35"/>
        <v>0</v>
      </c>
      <c r="K32" s="10"/>
      <c r="L32" s="10"/>
      <c r="M32" s="10">
        <f t="shared" si="36"/>
        <v>0</v>
      </c>
      <c r="N32" s="10"/>
      <c r="O32" s="10"/>
      <c r="P32" s="10">
        <f t="shared" si="37"/>
        <v>0</v>
      </c>
      <c r="Q32" s="10"/>
      <c r="R32" s="10"/>
      <c r="S32" s="10">
        <f t="shared" si="38"/>
        <v>0</v>
      </c>
      <c r="T32" s="10"/>
      <c r="U32" s="10"/>
      <c r="V32" s="10">
        <f t="shared" si="39"/>
        <v>0</v>
      </c>
      <c r="W32" s="10"/>
      <c r="X32" s="10"/>
      <c r="Y32" s="10">
        <f t="shared" si="40"/>
        <v>0</v>
      </c>
      <c r="Z32" s="10"/>
      <c r="AA32" s="10"/>
      <c r="AB32" s="10">
        <f t="shared" si="41"/>
        <v>0</v>
      </c>
      <c r="AC32" s="10"/>
      <c r="AD32" s="10"/>
      <c r="AE32" s="10">
        <f t="shared" si="42"/>
        <v>0</v>
      </c>
      <c r="AF32" s="10"/>
      <c r="AG32" s="10"/>
      <c r="AH32" s="10">
        <f t="shared" si="43"/>
        <v>0</v>
      </c>
      <c r="AI32" s="10"/>
      <c r="AJ32" s="10"/>
      <c r="AK32" s="10">
        <f t="shared" si="44"/>
        <v>0</v>
      </c>
      <c r="AL32" s="10"/>
      <c r="AM32" s="10"/>
      <c r="AN32" s="10">
        <f t="shared" si="45"/>
        <v>0</v>
      </c>
      <c r="AO32" s="10"/>
      <c r="AP32" s="10"/>
      <c r="AQ32" s="10">
        <f t="shared" si="46"/>
        <v>0</v>
      </c>
      <c r="AR32" s="10"/>
      <c r="AS32" s="10"/>
      <c r="AT32" s="10">
        <f t="shared" si="47"/>
        <v>0</v>
      </c>
      <c r="AU32" s="10"/>
      <c r="AV32" s="10"/>
      <c r="AW32" s="10">
        <f t="shared" si="48"/>
        <v>0</v>
      </c>
      <c r="AX32" s="10"/>
      <c r="AY32" s="10"/>
      <c r="AZ32" s="10">
        <f t="shared" si="49"/>
        <v>0</v>
      </c>
      <c r="BA32" s="10"/>
      <c r="BB32" s="10"/>
      <c r="BC32" s="10">
        <f t="shared" si="50"/>
        <v>0</v>
      </c>
      <c r="BD32" s="10"/>
      <c r="BE32" s="10"/>
      <c r="BF32" s="10">
        <f>BE32+BD32</f>
        <v>0</v>
      </c>
      <c r="BG32" s="10"/>
      <c r="BH32" s="10"/>
      <c r="BI32" s="10">
        <f t="shared" si="52"/>
        <v>0</v>
      </c>
      <c r="BJ32" s="10"/>
      <c r="BK32" s="10"/>
      <c r="BL32" s="10">
        <f t="shared" si="53"/>
        <v>0</v>
      </c>
      <c r="BM32" s="10"/>
      <c r="BN32" s="10"/>
      <c r="BO32" s="10">
        <f t="shared" si="61"/>
        <v>0</v>
      </c>
      <c r="BP32" s="10"/>
      <c r="BQ32" s="10"/>
      <c r="BR32" s="10">
        <f t="shared" si="54"/>
        <v>0</v>
      </c>
      <c r="BS32" s="10"/>
      <c r="BT32" s="10"/>
      <c r="BU32" s="10">
        <f t="shared" si="55"/>
        <v>0</v>
      </c>
      <c r="BV32" s="10"/>
      <c r="BW32" s="10"/>
      <c r="BX32" s="10">
        <f t="shared" si="64"/>
        <v>0</v>
      </c>
      <c r="BY32" s="10"/>
      <c r="BZ32" s="10"/>
      <c r="CA32" s="10">
        <f t="shared" si="57"/>
        <v>0</v>
      </c>
      <c r="CB32" s="10"/>
      <c r="CC32" s="10"/>
      <c r="CD32" s="10">
        <f t="shared" si="58"/>
        <v>0</v>
      </c>
      <c r="CE32" s="10"/>
      <c r="CF32" s="10"/>
      <c r="CG32" s="10">
        <f t="shared" si="59"/>
        <v>0</v>
      </c>
      <c r="CH32" s="10"/>
      <c r="CI32" s="10"/>
      <c r="CJ32" s="10">
        <f t="shared" si="60"/>
        <v>0</v>
      </c>
      <c r="CK32" s="10">
        <v>0</v>
      </c>
      <c r="CL32" s="10">
        <v>0</v>
      </c>
      <c r="CM32" s="10">
        <f t="shared" si="62"/>
        <v>0</v>
      </c>
      <c r="CN32" s="10"/>
      <c r="CO32" s="10"/>
      <c r="CP32" s="10">
        <f t="shared" si="63"/>
        <v>0</v>
      </c>
    </row>
    <row r="33" spans="1:94" ht="15" customHeight="1" x14ac:dyDescent="0.25">
      <c r="A33" s="2" t="s">
        <v>284</v>
      </c>
      <c r="B33" s="10"/>
      <c r="C33" s="10"/>
      <c r="D33" s="10">
        <f t="shared" si="33"/>
        <v>0</v>
      </c>
      <c r="E33" s="10"/>
      <c r="F33" s="10"/>
      <c r="G33" s="10">
        <f t="shared" si="34"/>
        <v>0</v>
      </c>
      <c r="H33" s="10"/>
      <c r="I33" s="10"/>
      <c r="J33" s="10">
        <f t="shared" si="35"/>
        <v>0</v>
      </c>
      <c r="K33" s="10"/>
      <c r="L33" s="10"/>
      <c r="M33" s="10">
        <f t="shared" si="36"/>
        <v>0</v>
      </c>
      <c r="N33" s="10"/>
      <c r="O33" s="10"/>
      <c r="P33" s="10">
        <f t="shared" si="37"/>
        <v>0</v>
      </c>
      <c r="Q33" s="10"/>
      <c r="R33" s="10"/>
      <c r="S33" s="10">
        <f t="shared" si="38"/>
        <v>0</v>
      </c>
      <c r="T33" s="10"/>
      <c r="U33" s="10"/>
      <c r="V33" s="10">
        <f t="shared" si="39"/>
        <v>0</v>
      </c>
      <c r="W33" s="10"/>
      <c r="X33" s="10"/>
      <c r="Y33" s="10">
        <f t="shared" si="40"/>
        <v>0</v>
      </c>
      <c r="Z33" s="10"/>
      <c r="AA33" s="10">
        <v>732</v>
      </c>
      <c r="AB33" s="10">
        <f t="shared" si="41"/>
        <v>732</v>
      </c>
      <c r="AC33" s="10"/>
      <c r="AD33" s="10"/>
      <c r="AE33" s="10">
        <f t="shared" si="42"/>
        <v>0</v>
      </c>
      <c r="AF33" s="10"/>
      <c r="AG33" s="10"/>
      <c r="AH33" s="10">
        <f t="shared" si="43"/>
        <v>0</v>
      </c>
      <c r="AI33" s="10"/>
      <c r="AJ33" s="10"/>
      <c r="AK33" s="10">
        <f t="shared" si="44"/>
        <v>0</v>
      </c>
      <c r="AL33" s="10"/>
      <c r="AM33" s="10"/>
      <c r="AN33" s="10">
        <f t="shared" si="45"/>
        <v>0</v>
      </c>
      <c r="AO33" s="10"/>
      <c r="AP33" s="10"/>
      <c r="AQ33" s="10">
        <f t="shared" si="46"/>
        <v>0</v>
      </c>
      <c r="AR33" s="10"/>
      <c r="AS33" s="10"/>
      <c r="AT33" s="10">
        <f t="shared" si="47"/>
        <v>0</v>
      </c>
      <c r="AU33" s="10"/>
      <c r="AV33" s="10"/>
      <c r="AW33" s="10">
        <f t="shared" si="48"/>
        <v>0</v>
      </c>
      <c r="AX33" s="10"/>
      <c r="AY33" s="10"/>
      <c r="AZ33" s="10">
        <f t="shared" si="49"/>
        <v>0</v>
      </c>
      <c r="BA33" s="10"/>
      <c r="BB33" s="10"/>
      <c r="BC33" s="10">
        <f t="shared" si="50"/>
        <v>0</v>
      </c>
      <c r="BD33" s="10"/>
      <c r="BE33" s="10"/>
      <c r="BF33" s="10">
        <f t="shared" si="51"/>
        <v>0</v>
      </c>
      <c r="BG33" s="10"/>
      <c r="BH33" s="10"/>
      <c r="BI33" s="10">
        <f t="shared" si="52"/>
        <v>0</v>
      </c>
      <c r="BJ33" s="10"/>
      <c r="BK33" s="10"/>
      <c r="BL33" s="10">
        <f t="shared" si="53"/>
        <v>0</v>
      </c>
      <c r="BM33" s="10"/>
      <c r="BN33" s="10"/>
      <c r="BO33" s="10">
        <f t="shared" si="61"/>
        <v>0</v>
      </c>
      <c r="BP33" s="10"/>
      <c r="BQ33" s="10"/>
      <c r="BR33" s="10">
        <f t="shared" si="54"/>
        <v>0</v>
      </c>
      <c r="BS33" s="10"/>
      <c r="BT33" s="10"/>
      <c r="BU33" s="10">
        <f t="shared" si="55"/>
        <v>0</v>
      </c>
      <c r="BV33" s="10"/>
      <c r="BW33" s="10"/>
      <c r="BX33" s="10">
        <f t="shared" si="64"/>
        <v>0</v>
      </c>
      <c r="BY33" s="10"/>
      <c r="BZ33" s="10"/>
      <c r="CA33" s="10">
        <f t="shared" si="57"/>
        <v>0</v>
      </c>
      <c r="CB33" s="10"/>
      <c r="CC33" s="10"/>
      <c r="CD33" s="10">
        <f t="shared" si="58"/>
        <v>0</v>
      </c>
      <c r="CE33" s="10"/>
      <c r="CF33" s="10"/>
      <c r="CG33" s="10">
        <f t="shared" si="59"/>
        <v>0</v>
      </c>
      <c r="CH33" s="10">
        <v>386</v>
      </c>
      <c r="CI33" s="10">
        <v>16694</v>
      </c>
      <c r="CJ33" s="10">
        <f t="shared" si="60"/>
        <v>17080</v>
      </c>
      <c r="CK33" s="10">
        <v>0</v>
      </c>
      <c r="CL33" s="10">
        <v>0</v>
      </c>
      <c r="CM33" s="10">
        <f t="shared" si="62"/>
        <v>0</v>
      </c>
      <c r="CN33" s="10"/>
      <c r="CO33" s="10"/>
      <c r="CP33" s="10">
        <f t="shared" si="63"/>
        <v>0</v>
      </c>
    </row>
    <row r="34" spans="1:94" ht="15" customHeight="1" x14ac:dyDescent="0.25">
      <c r="A34" s="2" t="s">
        <v>169</v>
      </c>
      <c r="B34" s="10">
        <v>6423</v>
      </c>
      <c r="C34" s="10">
        <v>4267</v>
      </c>
      <c r="D34" s="10">
        <f t="shared" si="33"/>
        <v>10690</v>
      </c>
      <c r="E34" s="10"/>
      <c r="F34" s="10">
        <v>1005</v>
      </c>
      <c r="G34" s="10">
        <f t="shared" si="34"/>
        <v>1005</v>
      </c>
      <c r="H34" s="10">
        <v>7740</v>
      </c>
      <c r="I34" s="10">
        <v>19878</v>
      </c>
      <c r="J34" s="10">
        <f t="shared" si="35"/>
        <v>27618</v>
      </c>
      <c r="K34" s="10">
        <v>53418</v>
      </c>
      <c r="L34" s="10">
        <v>166203</v>
      </c>
      <c r="M34" s="10">
        <f t="shared" si="36"/>
        <v>219621</v>
      </c>
      <c r="N34" s="10">
        <v>4005</v>
      </c>
      <c r="O34" s="10">
        <v>13535</v>
      </c>
      <c r="P34" s="10">
        <f t="shared" si="37"/>
        <v>17540</v>
      </c>
      <c r="Q34" s="10">
        <v>1684</v>
      </c>
      <c r="R34" s="10">
        <v>12528</v>
      </c>
      <c r="S34" s="10">
        <f t="shared" si="38"/>
        <v>14212</v>
      </c>
      <c r="T34" s="10">
        <v>17716</v>
      </c>
      <c r="U34" s="10">
        <v>214078</v>
      </c>
      <c r="V34" s="10">
        <f t="shared" si="39"/>
        <v>231794</v>
      </c>
      <c r="W34" s="10">
        <v>11600.74</v>
      </c>
      <c r="X34" s="10">
        <v>11600.74</v>
      </c>
      <c r="Y34" s="10">
        <f t="shared" si="40"/>
        <v>23201.48</v>
      </c>
      <c r="Z34" s="10">
        <v>360</v>
      </c>
      <c r="AA34" s="10">
        <v>2433</v>
      </c>
      <c r="AB34" s="10">
        <f t="shared" si="41"/>
        <v>2793</v>
      </c>
      <c r="AC34" s="10">
        <v>108.23</v>
      </c>
      <c r="AD34" s="10">
        <v>394.4</v>
      </c>
      <c r="AE34" s="10">
        <f t="shared" si="42"/>
        <v>502.63</v>
      </c>
      <c r="AF34" s="10">
        <v>14527</v>
      </c>
      <c r="AG34" s="10">
        <v>60434</v>
      </c>
      <c r="AH34" s="10">
        <f t="shared" si="43"/>
        <v>74961</v>
      </c>
      <c r="AI34" s="10">
        <v>19285</v>
      </c>
      <c r="AJ34" s="10">
        <v>62624</v>
      </c>
      <c r="AK34" s="10">
        <f t="shared" si="44"/>
        <v>81909</v>
      </c>
      <c r="AL34" s="10">
        <v>36147</v>
      </c>
      <c r="AM34" s="10">
        <v>142184</v>
      </c>
      <c r="AN34" s="10">
        <f t="shared" si="45"/>
        <v>178331</v>
      </c>
      <c r="AO34" s="10">
        <v>897</v>
      </c>
      <c r="AP34" s="10">
        <v>2647</v>
      </c>
      <c r="AQ34" s="10">
        <f t="shared" si="46"/>
        <v>3544</v>
      </c>
      <c r="AR34" s="10">
        <v>379</v>
      </c>
      <c r="AS34" s="10">
        <v>1125</v>
      </c>
      <c r="AT34" s="10">
        <f t="shared" si="47"/>
        <v>1504</v>
      </c>
      <c r="AU34" s="10">
        <v>2917</v>
      </c>
      <c r="AV34" s="10">
        <v>12585</v>
      </c>
      <c r="AW34" s="10">
        <f t="shared" si="48"/>
        <v>15502</v>
      </c>
      <c r="AX34" s="10">
        <v>1524.03</v>
      </c>
      <c r="AY34" s="10">
        <v>7065.67</v>
      </c>
      <c r="AZ34" s="10">
        <f t="shared" si="49"/>
        <v>8589.7000000000007</v>
      </c>
      <c r="BA34" s="10">
        <v>2811.84</v>
      </c>
      <c r="BB34" s="10">
        <v>29115.77</v>
      </c>
      <c r="BC34" s="10">
        <f t="shared" si="50"/>
        <v>31927.61</v>
      </c>
      <c r="BD34" s="10"/>
      <c r="BE34" s="10">
        <v>499</v>
      </c>
      <c r="BF34" s="10">
        <f t="shared" si="51"/>
        <v>499</v>
      </c>
      <c r="BG34" s="10"/>
      <c r="BH34" s="10">
        <v>5554</v>
      </c>
      <c r="BI34" s="10">
        <f t="shared" si="52"/>
        <v>5554</v>
      </c>
      <c r="BJ34" s="10">
        <v>196</v>
      </c>
      <c r="BK34" s="10">
        <v>812</v>
      </c>
      <c r="BL34" s="10">
        <f t="shared" si="53"/>
        <v>1008</v>
      </c>
      <c r="BM34" s="10">
        <v>3957</v>
      </c>
      <c r="BN34" s="10">
        <v>20503</v>
      </c>
      <c r="BO34" s="10"/>
      <c r="BP34" s="10">
        <v>5938</v>
      </c>
      <c r="BQ34" s="10">
        <v>30800</v>
      </c>
      <c r="BR34" s="10">
        <f t="shared" si="54"/>
        <v>36738</v>
      </c>
      <c r="BS34" s="10">
        <v>511</v>
      </c>
      <c r="BT34" s="10">
        <v>22435</v>
      </c>
      <c r="BU34" s="10">
        <f t="shared" si="55"/>
        <v>22946</v>
      </c>
      <c r="BV34" s="10">
        <v>7667</v>
      </c>
      <c r="BW34" s="10">
        <v>17447</v>
      </c>
      <c r="BX34" s="10">
        <f t="shared" si="64"/>
        <v>25114</v>
      </c>
      <c r="BY34" s="10">
        <v>6728</v>
      </c>
      <c r="BZ34" s="10">
        <v>10001</v>
      </c>
      <c r="CA34" s="10">
        <f t="shared" si="57"/>
        <v>16729</v>
      </c>
      <c r="CB34" s="10">
        <v>2498</v>
      </c>
      <c r="CC34" s="10">
        <v>11605</v>
      </c>
      <c r="CD34" s="10">
        <f t="shared" si="58"/>
        <v>14103</v>
      </c>
      <c r="CE34" s="10">
        <v>41017</v>
      </c>
      <c r="CF34" s="10">
        <v>103351</v>
      </c>
      <c r="CG34" s="10">
        <f t="shared" si="59"/>
        <v>144368</v>
      </c>
      <c r="CH34" s="10">
        <v>12</v>
      </c>
      <c r="CI34" s="10">
        <v>508</v>
      </c>
      <c r="CJ34" s="10">
        <f t="shared" si="60"/>
        <v>520</v>
      </c>
      <c r="CK34" s="10">
        <v>4680</v>
      </c>
      <c r="CL34" s="10">
        <v>81660</v>
      </c>
      <c r="CM34" s="10"/>
      <c r="CN34" s="10">
        <v>2749</v>
      </c>
      <c r="CO34" s="10">
        <v>10296</v>
      </c>
      <c r="CP34" s="10"/>
    </row>
    <row r="35" spans="1:94" x14ac:dyDescent="0.25">
      <c r="A35" s="2" t="s">
        <v>170</v>
      </c>
      <c r="B35" s="10"/>
      <c r="C35" s="10"/>
      <c r="D35" s="10">
        <f t="shared" si="33"/>
        <v>0</v>
      </c>
      <c r="E35" s="10"/>
      <c r="F35" s="10"/>
      <c r="G35" s="10">
        <f t="shared" si="34"/>
        <v>0</v>
      </c>
      <c r="H35" s="10">
        <v>420</v>
      </c>
      <c r="I35" s="10">
        <v>1080</v>
      </c>
      <c r="J35" s="10">
        <f t="shared" si="35"/>
        <v>1500</v>
      </c>
      <c r="K35" s="10"/>
      <c r="L35" s="10"/>
      <c r="M35" s="10">
        <f t="shared" si="36"/>
        <v>0</v>
      </c>
      <c r="N35" s="10"/>
      <c r="O35" s="10"/>
      <c r="P35" s="10">
        <f t="shared" si="37"/>
        <v>0</v>
      </c>
      <c r="Q35" s="10">
        <v>142</v>
      </c>
      <c r="R35" s="10">
        <v>1053</v>
      </c>
      <c r="S35" s="10">
        <f t="shared" si="38"/>
        <v>1195</v>
      </c>
      <c r="T35" s="10"/>
      <c r="U35" s="10"/>
      <c r="V35" s="10">
        <f t="shared" si="39"/>
        <v>0</v>
      </c>
      <c r="W35" s="10">
        <v>2998.84</v>
      </c>
      <c r="X35" s="10">
        <v>2998.84</v>
      </c>
      <c r="Y35" s="10">
        <f t="shared" si="40"/>
        <v>5997.68</v>
      </c>
      <c r="Z35" s="10">
        <v>1190</v>
      </c>
      <c r="AA35" s="10">
        <v>1241</v>
      </c>
      <c r="AB35" s="10">
        <f t="shared" si="41"/>
        <v>2431</v>
      </c>
      <c r="AC35" s="10"/>
      <c r="AD35" s="10"/>
      <c r="AE35" s="10">
        <f t="shared" si="42"/>
        <v>0</v>
      </c>
      <c r="AF35" s="10"/>
      <c r="AG35" s="10"/>
      <c r="AH35" s="10">
        <f t="shared" si="43"/>
        <v>0</v>
      </c>
      <c r="AI35" s="10"/>
      <c r="AJ35" s="10"/>
      <c r="AK35" s="10">
        <f t="shared" si="44"/>
        <v>0</v>
      </c>
      <c r="AL35" s="10"/>
      <c r="AM35" s="10"/>
      <c r="AN35" s="10">
        <f t="shared" si="45"/>
        <v>0</v>
      </c>
      <c r="AO35" s="10"/>
      <c r="AP35" s="10"/>
      <c r="AQ35" s="10">
        <f t="shared" si="46"/>
        <v>0</v>
      </c>
      <c r="AR35" s="10"/>
      <c r="AS35" s="10"/>
      <c r="AT35" s="10">
        <f t="shared" si="47"/>
        <v>0</v>
      </c>
      <c r="AU35" s="10"/>
      <c r="AV35" s="10"/>
      <c r="AW35" s="10">
        <f t="shared" si="48"/>
        <v>0</v>
      </c>
      <c r="AX35" s="10">
        <v>303.64999999999998</v>
      </c>
      <c r="AY35" s="10">
        <v>455.01</v>
      </c>
      <c r="AZ35" s="10">
        <f t="shared" si="49"/>
        <v>758.66</v>
      </c>
      <c r="BA35" s="10"/>
      <c r="BB35" s="10"/>
      <c r="BC35" s="10">
        <f t="shared" si="50"/>
        <v>0</v>
      </c>
      <c r="BD35" s="10"/>
      <c r="BE35" s="10">
        <v>509</v>
      </c>
      <c r="BF35" s="10">
        <f t="shared" si="51"/>
        <v>509</v>
      </c>
      <c r="BG35" s="10">
        <v>584</v>
      </c>
      <c r="BH35" s="10"/>
      <c r="BI35" s="10">
        <f t="shared" si="52"/>
        <v>584</v>
      </c>
      <c r="BJ35" s="10"/>
      <c r="BK35" s="10"/>
      <c r="BL35" s="10">
        <f t="shared" si="53"/>
        <v>0</v>
      </c>
      <c r="BM35" s="10">
        <f>2843-220</f>
        <v>2623</v>
      </c>
      <c r="BN35" s="10">
        <f>-1139+14730</f>
        <v>13591</v>
      </c>
      <c r="BO35" s="10">
        <f t="shared" si="61"/>
        <v>16214</v>
      </c>
      <c r="BP35" s="10">
        <v>1799</v>
      </c>
      <c r="BQ35" s="10">
        <v>9332</v>
      </c>
      <c r="BR35" s="10">
        <f t="shared" si="54"/>
        <v>11131</v>
      </c>
      <c r="BS35" s="10"/>
      <c r="BT35" s="10">
        <v>25484</v>
      </c>
      <c r="BU35" s="10">
        <f t="shared" si="55"/>
        <v>25484</v>
      </c>
      <c r="BV35" s="10"/>
      <c r="BW35" s="10"/>
      <c r="BX35" s="10">
        <v>0</v>
      </c>
      <c r="BY35" s="10">
        <v>3745</v>
      </c>
      <c r="BZ35" s="10">
        <v>5566</v>
      </c>
      <c r="CA35" s="10">
        <f t="shared" si="57"/>
        <v>9311</v>
      </c>
      <c r="CB35" s="10"/>
      <c r="CC35" s="10"/>
      <c r="CD35" s="10">
        <f t="shared" si="58"/>
        <v>0</v>
      </c>
      <c r="CE35" s="10">
        <v>6</v>
      </c>
      <c r="CF35" s="10">
        <v>14</v>
      </c>
      <c r="CG35" s="10">
        <f t="shared" si="59"/>
        <v>20</v>
      </c>
      <c r="CH35" s="10"/>
      <c r="CI35" s="10"/>
      <c r="CJ35" s="10">
        <f t="shared" si="60"/>
        <v>0</v>
      </c>
      <c r="CK35" s="10">
        <v>271</v>
      </c>
      <c r="CL35" s="10">
        <v>4729</v>
      </c>
      <c r="CM35" s="10"/>
      <c r="CN35" s="10">
        <v>68</v>
      </c>
      <c r="CO35" s="10">
        <v>256</v>
      </c>
      <c r="CP35" s="10"/>
    </row>
    <row r="36" spans="1:94" s="8" customFormat="1" x14ac:dyDescent="0.25">
      <c r="A36" s="3" t="s">
        <v>173</v>
      </c>
      <c r="B36" s="11">
        <f>SUM(B22:B35)</f>
        <v>19135</v>
      </c>
      <c r="C36" s="11">
        <f t="shared" ref="C36:BK36" si="65">SUM(C22:C35)</f>
        <v>12712</v>
      </c>
      <c r="D36" s="11">
        <f t="shared" si="65"/>
        <v>31847</v>
      </c>
      <c r="E36" s="11">
        <f t="shared" si="65"/>
        <v>5694</v>
      </c>
      <c r="F36" s="11">
        <f t="shared" si="65"/>
        <v>14369</v>
      </c>
      <c r="G36" s="11">
        <f t="shared" si="65"/>
        <v>20063</v>
      </c>
      <c r="H36" s="11">
        <f t="shared" si="65"/>
        <v>59789</v>
      </c>
      <c r="I36" s="11">
        <f t="shared" si="65"/>
        <v>153548</v>
      </c>
      <c r="J36" s="11">
        <f t="shared" si="65"/>
        <v>213337</v>
      </c>
      <c r="K36" s="11">
        <f t="shared" si="65"/>
        <v>71340</v>
      </c>
      <c r="L36" s="11">
        <f t="shared" si="65"/>
        <v>414439</v>
      </c>
      <c r="M36" s="11">
        <f t="shared" si="65"/>
        <v>485779</v>
      </c>
      <c r="N36" s="11">
        <f t="shared" si="65"/>
        <v>21385</v>
      </c>
      <c r="O36" s="11">
        <f t="shared" si="65"/>
        <v>43698</v>
      </c>
      <c r="P36" s="11">
        <f t="shared" si="65"/>
        <v>65083</v>
      </c>
      <c r="Q36" s="11">
        <f t="shared" si="65"/>
        <v>15364</v>
      </c>
      <c r="R36" s="11">
        <f t="shared" si="65"/>
        <v>114288</v>
      </c>
      <c r="S36" s="11">
        <f t="shared" si="65"/>
        <v>129652</v>
      </c>
      <c r="T36" s="11">
        <f t="shared" si="65"/>
        <v>20212</v>
      </c>
      <c r="U36" s="11">
        <f t="shared" si="65"/>
        <v>300924</v>
      </c>
      <c r="V36" s="11">
        <f t="shared" si="65"/>
        <v>321136</v>
      </c>
      <c r="W36" s="11">
        <f t="shared" si="65"/>
        <v>63256.61</v>
      </c>
      <c r="X36" s="11">
        <f t="shared" si="65"/>
        <v>63256.61</v>
      </c>
      <c r="Y36" s="11">
        <f t="shared" si="65"/>
        <v>126513.22</v>
      </c>
      <c r="Z36" s="11">
        <f t="shared" si="65"/>
        <v>3310</v>
      </c>
      <c r="AA36" s="11">
        <f t="shared" si="65"/>
        <v>13740</v>
      </c>
      <c r="AB36" s="11">
        <f t="shared" si="65"/>
        <v>17050</v>
      </c>
      <c r="AC36" s="11">
        <f t="shared" si="65"/>
        <v>2720.2000000000003</v>
      </c>
      <c r="AD36" s="11">
        <f t="shared" si="65"/>
        <v>9912.66</v>
      </c>
      <c r="AE36" s="11">
        <f t="shared" si="65"/>
        <v>12632.859999999999</v>
      </c>
      <c r="AF36" s="11">
        <f t="shared" si="65"/>
        <v>53123</v>
      </c>
      <c r="AG36" s="11">
        <f t="shared" si="65"/>
        <v>220993</v>
      </c>
      <c r="AH36" s="11">
        <f t="shared" si="65"/>
        <v>274116</v>
      </c>
      <c r="AI36" s="11">
        <f t="shared" si="65"/>
        <v>127242</v>
      </c>
      <c r="AJ36" s="11">
        <f t="shared" si="65"/>
        <v>400003</v>
      </c>
      <c r="AK36" s="11">
        <f t="shared" si="65"/>
        <v>527245</v>
      </c>
      <c r="AL36" s="11">
        <f t="shared" si="65"/>
        <v>65226</v>
      </c>
      <c r="AM36" s="11">
        <f t="shared" si="65"/>
        <v>256568</v>
      </c>
      <c r="AN36" s="11">
        <f t="shared" si="65"/>
        <v>321794</v>
      </c>
      <c r="AO36" s="11">
        <f t="shared" si="65"/>
        <v>2711</v>
      </c>
      <c r="AP36" s="11">
        <f t="shared" si="65"/>
        <v>7999</v>
      </c>
      <c r="AQ36" s="11">
        <f t="shared" si="65"/>
        <v>10710</v>
      </c>
      <c r="AR36" s="11">
        <f t="shared" si="65"/>
        <v>8125</v>
      </c>
      <c r="AS36" s="11">
        <f t="shared" si="65"/>
        <v>24105</v>
      </c>
      <c r="AT36" s="11">
        <f t="shared" si="65"/>
        <v>32230</v>
      </c>
      <c r="AU36" s="11">
        <f t="shared" si="65"/>
        <v>13046</v>
      </c>
      <c r="AV36" s="11">
        <f t="shared" si="65"/>
        <v>56290</v>
      </c>
      <c r="AW36" s="11">
        <f t="shared" si="65"/>
        <v>69336</v>
      </c>
      <c r="AX36" s="11">
        <f t="shared" si="65"/>
        <v>4254.12</v>
      </c>
      <c r="AY36" s="11">
        <f t="shared" si="65"/>
        <v>12960.070000000002</v>
      </c>
      <c r="AZ36" s="11">
        <f t="shared" si="65"/>
        <v>17214.189999999999</v>
      </c>
      <c r="BA36" s="11">
        <f t="shared" si="65"/>
        <v>46871.760000000009</v>
      </c>
      <c r="BB36" s="11">
        <f t="shared" si="65"/>
        <v>485342.91000000003</v>
      </c>
      <c r="BC36" s="11">
        <f t="shared" si="65"/>
        <v>532214.66999999993</v>
      </c>
      <c r="BD36" s="11">
        <f t="shared" si="65"/>
        <v>1266</v>
      </c>
      <c r="BE36" s="11">
        <f t="shared" si="65"/>
        <v>4726</v>
      </c>
      <c r="BF36" s="11">
        <f t="shared" si="65"/>
        <v>5992</v>
      </c>
      <c r="BG36" s="11">
        <f t="shared" si="65"/>
        <v>24529</v>
      </c>
      <c r="BH36" s="11">
        <f t="shared" si="65"/>
        <v>19382</v>
      </c>
      <c r="BI36" s="11">
        <f t="shared" si="65"/>
        <v>43911</v>
      </c>
      <c r="BJ36" s="11">
        <f t="shared" si="65"/>
        <v>1559</v>
      </c>
      <c r="BK36" s="11">
        <f t="shared" si="65"/>
        <v>6468</v>
      </c>
      <c r="BL36" s="11">
        <f t="shared" ref="BL36:CP36" si="66">SUM(BL22:BL35)</f>
        <v>8027</v>
      </c>
      <c r="BM36" s="11">
        <f t="shared" si="66"/>
        <v>29738</v>
      </c>
      <c r="BN36" s="11">
        <f t="shared" si="66"/>
        <v>154095</v>
      </c>
      <c r="BO36" s="11">
        <f t="shared" si="66"/>
        <v>151176</v>
      </c>
      <c r="BP36" s="11">
        <f t="shared" si="66"/>
        <v>24107</v>
      </c>
      <c r="BQ36" s="11">
        <f t="shared" si="66"/>
        <v>125039</v>
      </c>
      <c r="BR36" s="11">
        <f t="shared" si="66"/>
        <v>149146</v>
      </c>
      <c r="BS36" s="11">
        <f t="shared" si="66"/>
        <v>2568</v>
      </c>
      <c r="BT36" s="11">
        <f t="shared" si="66"/>
        <v>102483</v>
      </c>
      <c r="BU36" s="11">
        <f t="shared" si="66"/>
        <v>105051</v>
      </c>
      <c r="BV36" s="11">
        <f t="shared" si="66"/>
        <v>11984</v>
      </c>
      <c r="BW36" s="11">
        <f t="shared" si="66"/>
        <v>84339</v>
      </c>
      <c r="BX36" s="11">
        <f t="shared" si="66"/>
        <v>96323</v>
      </c>
      <c r="BY36" s="11">
        <f t="shared" si="66"/>
        <v>53716</v>
      </c>
      <c r="BZ36" s="11">
        <f t="shared" si="66"/>
        <v>79843</v>
      </c>
      <c r="CA36" s="11">
        <f t="shared" si="66"/>
        <v>133559</v>
      </c>
      <c r="CB36" s="11">
        <f t="shared" si="66"/>
        <v>18401</v>
      </c>
      <c r="CC36" s="11">
        <f t="shared" si="66"/>
        <v>85471</v>
      </c>
      <c r="CD36" s="11">
        <f t="shared" si="66"/>
        <v>103872</v>
      </c>
      <c r="CE36" s="11">
        <f t="shared" si="66"/>
        <v>155694</v>
      </c>
      <c r="CF36" s="11">
        <f t="shared" si="66"/>
        <v>392301</v>
      </c>
      <c r="CG36" s="11">
        <f t="shared" si="66"/>
        <v>547995</v>
      </c>
      <c r="CH36" s="11">
        <f t="shared" si="66"/>
        <v>5082</v>
      </c>
      <c r="CI36" s="11">
        <f t="shared" si="66"/>
        <v>219780</v>
      </c>
      <c r="CJ36" s="11">
        <f t="shared" si="66"/>
        <v>224862</v>
      </c>
      <c r="CK36" s="11">
        <f t="shared" si="66"/>
        <v>13922</v>
      </c>
      <c r="CL36" s="11">
        <f t="shared" si="66"/>
        <v>242939</v>
      </c>
      <c r="CM36" s="11">
        <f t="shared" si="66"/>
        <v>38181</v>
      </c>
      <c r="CN36" s="11">
        <f t="shared" si="66"/>
        <v>15048</v>
      </c>
      <c r="CO36" s="11">
        <f t="shared" si="66"/>
        <v>56366</v>
      </c>
      <c r="CP36" s="11">
        <f t="shared" si="66"/>
        <v>31066</v>
      </c>
    </row>
    <row r="37" spans="1:94" s="8" customFormat="1" x14ac:dyDescent="0.25">
      <c r="A37" s="3" t="s">
        <v>45</v>
      </c>
      <c r="B37" s="11">
        <f>B36+B20</f>
        <v>118135</v>
      </c>
      <c r="C37" s="11">
        <f t="shared" ref="C37:BK37" si="67">C36+C20</f>
        <v>78479</v>
      </c>
      <c r="D37" s="11">
        <f t="shared" si="67"/>
        <v>196614</v>
      </c>
      <c r="E37" s="11">
        <f t="shared" si="67"/>
        <v>43407</v>
      </c>
      <c r="F37" s="11">
        <f t="shared" si="67"/>
        <v>152359</v>
      </c>
      <c r="G37" s="11">
        <f t="shared" si="67"/>
        <v>195766</v>
      </c>
      <c r="H37" s="11">
        <f t="shared" si="67"/>
        <v>359091</v>
      </c>
      <c r="I37" s="11">
        <f t="shared" si="67"/>
        <v>922216</v>
      </c>
      <c r="J37" s="11">
        <f t="shared" si="67"/>
        <v>1281307</v>
      </c>
      <c r="K37" s="11">
        <f t="shared" si="67"/>
        <v>673561</v>
      </c>
      <c r="L37" s="11">
        <f t="shared" si="67"/>
        <v>1829075</v>
      </c>
      <c r="M37" s="11">
        <f t="shared" si="67"/>
        <v>2502636</v>
      </c>
      <c r="N37" s="11">
        <f t="shared" si="67"/>
        <v>123170</v>
      </c>
      <c r="O37" s="11">
        <f t="shared" si="67"/>
        <v>244213</v>
      </c>
      <c r="P37" s="11">
        <f t="shared" si="67"/>
        <v>367383</v>
      </c>
      <c r="Q37" s="11">
        <f t="shared" si="67"/>
        <v>152875</v>
      </c>
      <c r="R37" s="11">
        <f t="shared" si="67"/>
        <v>1137192</v>
      </c>
      <c r="S37" s="11">
        <f t="shared" si="67"/>
        <v>1290067</v>
      </c>
      <c r="T37" s="11">
        <f t="shared" si="67"/>
        <v>147093</v>
      </c>
      <c r="U37" s="11">
        <f t="shared" si="67"/>
        <v>881127</v>
      </c>
      <c r="V37" s="11">
        <f t="shared" si="67"/>
        <v>1028220</v>
      </c>
      <c r="W37" s="11">
        <f t="shared" si="67"/>
        <v>697655.85999999987</v>
      </c>
      <c r="X37" s="11">
        <f t="shared" si="67"/>
        <v>697655.85999999987</v>
      </c>
      <c r="Y37" s="11">
        <f t="shared" si="67"/>
        <v>1395311.7199999997</v>
      </c>
      <c r="Z37" s="11">
        <f t="shared" si="67"/>
        <v>9067</v>
      </c>
      <c r="AA37" s="11">
        <f t="shared" si="67"/>
        <v>37569</v>
      </c>
      <c r="AB37" s="11">
        <f t="shared" si="67"/>
        <v>46636</v>
      </c>
      <c r="AC37" s="11">
        <f t="shared" si="67"/>
        <v>122946.54999999999</v>
      </c>
      <c r="AD37" s="11">
        <f t="shared" si="67"/>
        <v>448029.53999999992</v>
      </c>
      <c r="AE37" s="11">
        <f t="shared" si="67"/>
        <v>570976.09</v>
      </c>
      <c r="AF37" s="11">
        <f t="shared" si="67"/>
        <v>370584</v>
      </c>
      <c r="AG37" s="11">
        <f t="shared" si="67"/>
        <v>1541648</v>
      </c>
      <c r="AH37" s="11">
        <f t="shared" si="67"/>
        <v>1912232</v>
      </c>
      <c r="AI37" s="11">
        <f t="shared" si="67"/>
        <v>906870</v>
      </c>
      <c r="AJ37" s="11">
        <f t="shared" si="67"/>
        <v>3076517</v>
      </c>
      <c r="AK37" s="11">
        <f t="shared" si="67"/>
        <v>3983387</v>
      </c>
      <c r="AL37" s="11">
        <f t="shared" si="67"/>
        <v>285528</v>
      </c>
      <c r="AM37" s="11">
        <f t="shared" si="67"/>
        <v>1123113</v>
      </c>
      <c r="AN37" s="11">
        <f t="shared" si="67"/>
        <v>1408641</v>
      </c>
      <c r="AO37" s="11">
        <f t="shared" si="67"/>
        <v>34432</v>
      </c>
      <c r="AP37" s="11">
        <f t="shared" si="67"/>
        <v>107721</v>
      </c>
      <c r="AQ37" s="11">
        <f t="shared" si="67"/>
        <v>142153</v>
      </c>
      <c r="AR37" s="11">
        <f t="shared" si="67"/>
        <v>84559</v>
      </c>
      <c r="AS37" s="11">
        <f t="shared" si="67"/>
        <v>250826</v>
      </c>
      <c r="AT37" s="11">
        <f t="shared" si="67"/>
        <v>335385</v>
      </c>
      <c r="AU37" s="11">
        <f t="shared" si="67"/>
        <v>83953</v>
      </c>
      <c r="AV37" s="11">
        <f t="shared" si="67"/>
        <v>362269</v>
      </c>
      <c r="AW37" s="11">
        <f t="shared" si="67"/>
        <v>446222</v>
      </c>
      <c r="AX37" s="11">
        <f t="shared" si="67"/>
        <v>31806.219999999998</v>
      </c>
      <c r="AY37" s="11">
        <f t="shared" si="67"/>
        <v>67154.63</v>
      </c>
      <c r="AZ37" s="11">
        <f t="shared" si="67"/>
        <v>98960.85</v>
      </c>
      <c r="BA37" s="11">
        <f t="shared" si="67"/>
        <v>281911.69999999995</v>
      </c>
      <c r="BB37" s="11">
        <f t="shared" si="67"/>
        <v>2919110.06</v>
      </c>
      <c r="BC37" s="11">
        <f t="shared" si="67"/>
        <v>3201021.7600000002</v>
      </c>
      <c r="BD37" s="11">
        <f t="shared" si="67"/>
        <v>14834</v>
      </c>
      <c r="BE37" s="11">
        <f t="shared" si="67"/>
        <v>37484</v>
      </c>
      <c r="BF37" s="11">
        <f t="shared" si="67"/>
        <v>52318</v>
      </c>
      <c r="BG37" s="11">
        <f t="shared" si="67"/>
        <v>93790</v>
      </c>
      <c r="BH37" s="11">
        <f t="shared" si="67"/>
        <v>166245</v>
      </c>
      <c r="BI37" s="11">
        <f t="shared" si="67"/>
        <v>260035</v>
      </c>
      <c r="BJ37" s="11">
        <f t="shared" si="67"/>
        <v>15514</v>
      </c>
      <c r="BK37" s="11">
        <f t="shared" si="67"/>
        <v>64392</v>
      </c>
      <c r="BL37" s="11">
        <f t="shared" ref="BL37:CP37" si="68">BL36+BL20</f>
        <v>79906</v>
      </c>
      <c r="BM37" s="11">
        <f t="shared" si="68"/>
        <v>237996</v>
      </c>
      <c r="BN37" s="11">
        <f t="shared" si="68"/>
        <v>1233278</v>
      </c>
      <c r="BO37" s="11">
        <f t="shared" si="68"/>
        <v>167369</v>
      </c>
      <c r="BP37" s="11">
        <f t="shared" si="68"/>
        <v>115785</v>
      </c>
      <c r="BQ37" s="11">
        <f t="shared" si="68"/>
        <v>600552</v>
      </c>
      <c r="BR37" s="11">
        <f t="shared" si="68"/>
        <v>716337</v>
      </c>
      <c r="BS37" s="11">
        <f t="shared" si="68"/>
        <v>248471</v>
      </c>
      <c r="BT37" s="11">
        <f t="shared" si="68"/>
        <v>876795</v>
      </c>
      <c r="BU37" s="11">
        <f t="shared" si="68"/>
        <v>1125266</v>
      </c>
      <c r="BV37" s="11">
        <f t="shared" si="68"/>
        <v>143734</v>
      </c>
      <c r="BW37" s="11">
        <f t="shared" si="68"/>
        <v>932262</v>
      </c>
      <c r="BX37" s="11">
        <f t="shared" si="68"/>
        <v>1075996</v>
      </c>
      <c r="BY37" s="11">
        <f t="shared" si="68"/>
        <v>461028</v>
      </c>
      <c r="BZ37" s="11">
        <f t="shared" si="68"/>
        <v>685270</v>
      </c>
      <c r="CA37" s="11">
        <f t="shared" si="68"/>
        <v>1146298</v>
      </c>
      <c r="CB37" s="11">
        <f t="shared" si="68"/>
        <v>352976</v>
      </c>
      <c r="CC37" s="11">
        <f t="shared" si="68"/>
        <v>1639566</v>
      </c>
      <c r="CD37" s="11">
        <f t="shared" si="68"/>
        <v>1992542</v>
      </c>
      <c r="CE37" s="11">
        <f t="shared" si="68"/>
        <v>2088519</v>
      </c>
      <c r="CF37" s="11">
        <f t="shared" si="68"/>
        <v>5041254</v>
      </c>
      <c r="CG37" s="11">
        <f t="shared" si="68"/>
        <v>7129773</v>
      </c>
      <c r="CH37" s="11">
        <f t="shared" si="68"/>
        <v>62353</v>
      </c>
      <c r="CI37" s="11">
        <f t="shared" si="68"/>
        <v>2696610</v>
      </c>
      <c r="CJ37" s="11">
        <f t="shared" si="68"/>
        <v>2758963</v>
      </c>
      <c r="CK37" s="11">
        <f t="shared" si="68"/>
        <v>192973</v>
      </c>
      <c r="CL37" s="11">
        <f t="shared" si="68"/>
        <v>3367383</v>
      </c>
      <c r="CM37" s="11">
        <f t="shared" si="68"/>
        <v>38181</v>
      </c>
      <c r="CN37" s="11">
        <f t="shared" si="68"/>
        <v>73178</v>
      </c>
      <c r="CO37" s="11">
        <f t="shared" si="68"/>
        <v>274109</v>
      </c>
      <c r="CP37" s="11">
        <f t="shared" si="68"/>
        <v>104805</v>
      </c>
    </row>
  </sheetData>
  <mergeCells count="32">
    <mergeCell ref="H3:J3"/>
    <mergeCell ref="K3:M3"/>
    <mergeCell ref="AF3:AH3"/>
    <mergeCell ref="AI3:AK3"/>
    <mergeCell ref="Q3:S3"/>
    <mergeCell ref="T3:V3"/>
    <mergeCell ref="CK3:CM3"/>
    <mergeCell ref="CN3:CP3"/>
    <mergeCell ref="CE3:CG3"/>
    <mergeCell ref="CH3:CJ3"/>
    <mergeCell ref="Z3:AB3"/>
    <mergeCell ref="BP3:BR3"/>
    <mergeCell ref="AU3:AW3"/>
    <mergeCell ref="AL3:AN3"/>
    <mergeCell ref="AO3:AQ3"/>
    <mergeCell ref="AR3:AT3"/>
    <mergeCell ref="A3:A4"/>
    <mergeCell ref="BS3:BU3"/>
    <mergeCell ref="BV3:BX3"/>
    <mergeCell ref="BY3:CA3"/>
    <mergeCell ref="CB3:CD3"/>
    <mergeCell ref="BA3:BC3"/>
    <mergeCell ref="BD3:BF3"/>
    <mergeCell ref="BG3:BI3"/>
    <mergeCell ref="BJ3:BL3"/>
    <mergeCell ref="BM3:BO3"/>
    <mergeCell ref="W3:Y3"/>
    <mergeCell ref="AX3:AZ3"/>
    <mergeCell ref="AC3:AE3"/>
    <mergeCell ref="N3:P3"/>
    <mergeCell ref="B3:D3"/>
    <mergeCell ref="E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G3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8.85546875" customWidth="1"/>
    <col min="2" max="16" width="16" customWidth="1"/>
    <col min="17" max="17" width="16" style="7" customWidth="1"/>
    <col min="18" max="32" width="16" customWidth="1"/>
    <col min="33" max="33" width="16" style="4" customWidth="1"/>
  </cols>
  <sheetData>
    <row r="1" spans="1:33" ht="18.75" x14ac:dyDescent="0.3">
      <c r="A1" s="13" t="s">
        <v>285</v>
      </c>
    </row>
    <row r="2" spans="1:33" x14ac:dyDescent="0.25">
      <c r="A2" s="12" t="s">
        <v>103</v>
      </c>
    </row>
    <row r="3" spans="1:33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x14ac:dyDescent="0.25">
      <c r="A4" s="14" t="s">
        <v>46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10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9"/>
    </row>
    <row r="5" spans="1:33" x14ac:dyDescent="0.25">
      <c r="A5" s="15" t="s">
        <v>47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10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>
        <f t="shared" ref="AG5:AG12" si="0">SUM(B5:AF5)</f>
        <v>0</v>
      </c>
    </row>
    <row r="6" spans="1:33" x14ac:dyDescent="0.25">
      <c r="A6" s="15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10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9">
        <f t="shared" si="0"/>
        <v>0</v>
      </c>
    </row>
    <row r="7" spans="1:33" x14ac:dyDescent="0.25">
      <c r="A7" s="15" t="s">
        <v>49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10"/>
      <c r="R7" s="28"/>
      <c r="S7" s="10"/>
      <c r="T7" s="10"/>
      <c r="U7" s="10"/>
      <c r="V7" s="10"/>
      <c r="W7" s="28"/>
      <c r="X7" s="28"/>
      <c r="Y7" s="28"/>
      <c r="Z7" s="28"/>
      <c r="AA7" s="28"/>
      <c r="AB7" s="28"/>
      <c r="AC7" s="28">
        <v>28965</v>
      </c>
      <c r="AD7" s="28"/>
      <c r="AE7" s="28">
        <v>15743</v>
      </c>
      <c r="AF7" s="28"/>
      <c r="AG7" s="29">
        <f t="shared" si="0"/>
        <v>44708</v>
      </c>
    </row>
    <row r="8" spans="1:33" x14ac:dyDescent="0.25">
      <c r="A8" s="15" t="s">
        <v>50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10"/>
      <c r="R8" s="28"/>
      <c r="S8" s="10"/>
      <c r="T8" s="10"/>
      <c r="U8" s="10"/>
      <c r="V8" s="10"/>
      <c r="W8" s="28"/>
      <c r="X8" s="28"/>
      <c r="Y8" s="28"/>
      <c r="Z8" s="28"/>
      <c r="AA8" s="28"/>
      <c r="AB8" s="28"/>
      <c r="AC8" s="28">
        <v>7</v>
      </c>
      <c r="AD8" s="28"/>
      <c r="AE8" s="28"/>
      <c r="AF8" s="28"/>
      <c r="AG8" s="29">
        <f t="shared" si="0"/>
        <v>7</v>
      </c>
    </row>
    <row r="9" spans="1:33" x14ac:dyDescent="0.25">
      <c r="A9" s="15" t="s">
        <v>51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10"/>
      <c r="R9" s="28"/>
      <c r="S9" s="10"/>
      <c r="T9" s="10"/>
      <c r="U9" s="10"/>
      <c r="V9" s="10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>
        <f t="shared" si="0"/>
        <v>0</v>
      </c>
    </row>
    <row r="10" spans="1:33" x14ac:dyDescent="0.25">
      <c r="A10" s="15" t="s">
        <v>52</v>
      </c>
      <c r="B10" s="28"/>
      <c r="C10" s="28"/>
      <c r="D10" s="28">
        <v>1494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10"/>
      <c r="R10" s="28"/>
      <c r="S10" s="10"/>
      <c r="T10" s="10"/>
      <c r="U10" s="10"/>
      <c r="V10" s="10"/>
      <c r="W10" s="28"/>
      <c r="X10" s="28"/>
      <c r="Y10" s="28"/>
      <c r="Z10" s="28"/>
      <c r="AA10" s="28"/>
      <c r="AB10" s="28"/>
      <c r="AC10" s="28">
        <v>3874</v>
      </c>
      <c r="AD10" s="28">
        <v>13234</v>
      </c>
      <c r="AE10" s="28">
        <v>2941</v>
      </c>
      <c r="AF10" s="28"/>
      <c r="AG10" s="29">
        <f t="shared" si="0"/>
        <v>21543</v>
      </c>
    </row>
    <row r="11" spans="1:33" x14ac:dyDescent="0.25">
      <c r="A11" s="15" t="s">
        <v>53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10">
        <v>5</v>
      </c>
      <c r="R11" s="28"/>
      <c r="S11" s="10"/>
      <c r="T11" s="10"/>
      <c r="U11" s="10"/>
      <c r="V11" s="10"/>
      <c r="W11" s="28"/>
      <c r="X11" s="28"/>
      <c r="Y11" s="28"/>
      <c r="Z11" s="28"/>
      <c r="AA11" s="28"/>
      <c r="AB11" s="28"/>
      <c r="AC11" s="28"/>
      <c r="AD11" s="28">
        <v>643</v>
      </c>
      <c r="AE11" s="28">
        <v>1140</v>
      </c>
      <c r="AF11" s="28"/>
      <c r="AG11" s="29">
        <f t="shared" si="0"/>
        <v>1788</v>
      </c>
    </row>
    <row r="12" spans="1:33" s="4" customFormat="1" x14ac:dyDescent="0.25">
      <c r="A12" s="16" t="s">
        <v>45</v>
      </c>
      <c r="B12" s="29">
        <f>SUM(B5:B11)</f>
        <v>0</v>
      </c>
      <c r="C12" s="29">
        <f t="shared" ref="C12:AF12" si="1">SUM(C5:C11)</f>
        <v>0</v>
      </c>
      <c r="D12" s="29">
        <f t="shared" si="1"/>
        <v>1494</v>
      </c>
      <c r="E12" s="29">
        <f t="shared" si="1"/>
        <v>0</v>
      </c>
      <c r="F12" s="29">
        <f t="shared" si="1"/>
        <v>0</v>
      </c>
      <c r="G12" s="29">
        <f t="shared" si="1"/>
        <v>0</v>
      </c>
      <c r="H12" s="29">
        <f t="shared" si="1"/>
        <v>0</v>
      </c>
      <c r="I12" s="29">
        <f t="shared" si="1"/>
        <v>0</v>
      </c>
      <c r="J12" s="29">
        <f t="shared" si="1"/>
        <v>0</v>
      </c>
      <c r="K12" s="29">
        <f t="shared" si="1"/>
        <v>0</v>
      </c>
      <c r="L12" s="29">
        <f t="shared" si="1"/>
        <v>0</v>
      </c>
      <c r="M12" s="29">
        <f t="shared" si="1"/>
        <v>0</v>
      </c>
      <c r="N12" s="29">
        <f t="shared" si="1"/>
        <v>0</v>
      </c>
      <c r="O12" s="29">
        <f t="shared" si="1"/>
        <v>0</v>
      </c>
      <c r="P12" s="29">
        <f t="shared" si="1"/>
        <v>0</v>
      </c>
      <c r="Q12" s="11">
        <f t="shared" si="1"/>
        <v>5</v>
      </c>
      <c r="R12" s="29">
        <f t="shared" si="1"/>
        <v>0</v>
      </c>
      <c r="S12" s="29">
        <f t="shared" si="1"/>
        <v>0</v>
      </c>
      <c r="T12" s="29">
        <f t="shared" si="1"/>
        <v>0</v>
      </c>
      <c r="U12" s="29">
        <f t="shared" si="1"/>
        <v>0</v>
      </c>
      <c r="V12" s="29">
        <f t="shared" si="1"/>
        <v>0</v>
      </c>
      <c r="W12" s="29">
        <f t="shared" si="1"/>
        <v>0</v>
      </c>
      <c r="X12" s="29">
        <f t="shared" si="1"/>
        <v>0</v>
      </c>
      <c r="Y12" s="29">
        <f t="shared" si="1"/>
        <v>0</v>
      </c>
      <c r="Z12" s="29">
        <f t="shared" si="1"/>
        <v>0</v>
      </c>
      <c r="AA12" s="29">
        <f t="shared" si="1"/>
        <v>0</v>
      </c>
      <c r="AB12" s="29">
        <f t="shared" si="1"/>
        <v>0</v>
      </c>
      <c r="AC12" s="29">
        <f t="shared" si="1"/>
        <v>32846</v>
      </c>
      <c r="AD12" s="29">
        <f t="shared" si="1"/>
        <v>13877</v>
      </c>
      <c r="AE12" s="29">
        <f t="shared" si="1"/>
        <v>19824</v>
      </c>
      <c r="AF12" s="29">
        <f t="shared" si="1"/>
        <v>0</v>
      </c>
      <c r="AG12" s="29">
        <f t="shared" si="0"/>
        <v>68046</v>
      </c>
    </row>
    <row r="13" spans="1:33" x14ac:dyDescent="0.25">
      <c r="A13" s="14" t="s">
        <v>54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10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9"/>
    </row>
    <row r="14" spans="1:33" x14ac:dyDescent="0.25">
      <c r="A14" s="15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10"/>
      <c r="R14" s="28"/>
      <c r="S14" s="10"/>
      <c r="T14" s="10"/>
      <c r="U14" s="10"/>
      <c r="V14" s="10"/>
      <c r="W14" s="28"/>
      <c r="X14" s="28"/>
      <c r="Y14" s="28"/>
      <c r="Z14" s="28"/>
      <c r="AA14" s="28"/>
      <c r="AB14" s="28"/>
      <c r="AC14" s="28">
        <v>1748</v>
      </c>
      <c r="AD14" s="28">
        <v>984</v>
      </c>
      <c r="AE14" s="28">
        <v>2941</v>
      </c>
      <c r="AF14" s="28"/>
      <c r="AG14" s="29">
        <f t="shared" ref="AG14:AG19" si="2">SUM(B14:AF14)</f>
        <v>5673</v>
      </c>
    </row>
    <row r="15" spans="1:33" x14ac:dyDescent="0.25">
      <c r="A15" s="15" t="s">
        <v>56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0"/>
      <c r="R15" s="28"/>
      <c r="S15" s="10"/>
      <c r="T15" s="10"/>
      <c r="U15" s="10"/>
      <c r="V15" s="10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9">
        <f t="shared" si="2"/>
        <v>0</v>
      </c>
    </row>
    <row r="16" spans="1:33" x14ac:dyDescent="0.25">
      <c r="A16" s="15" t="s">
        <v>57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10"/>
      <c r="R16" s="28"/>
      <c r="S16" s="10"/>
      <c r="T16" s="10"/>
      <c r="U16" s="10"/>
      <c r="V16" s="10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9">
        <f t="shared" si="2"/>
        <v>0</v>
      </c>
    </row>
    <row r="17" spans="1:33" x14ac:dyDescent="0.25">
      <c r="A17" s="15" t="s">
        <v>58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10"/>
      <c r="R17" s="28"/>
      <c r="S17" s="10"/>
      <c r="T17" s="10"/>
      <c r="U17" s="10"/>
      <c r="V17" s="10"/>
      <c r="W17" s="28"/>
      <c r="X17" s="28"/>
      <c r="Y17" s="28"/>
      <c r="Z17" s="28"/>
      <c r="AA17" s="28"/>
      <c r="AB17" s="28"/>
      <c r="AC17" s="28"/>
      <c r="AD17" s="28">
        <v>1387</v>
      </c>
      <c r="AE17" s="28">
        <v>1546</v>
      </c>
      <c r="AF17" s="28"/>
      <c r="AG17" s="29">
        <f t="shared" si="2"/>
        <v>2933</v>
      </c>
    </row>
    <row r="18" spans="1:33" x14ac:dyDescent="0.25">
      <c r="A18" s="15" t="s">
        <v>59</v>
      </c>
      <c r="B18" s="28"/>
      <c r="C18" s="28"/>
      <c r="D18" s="28">
        <v>1494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10">
        <v>5</v>
      </c>
      <c r="R18" s="28"/>
      <c r="S18" s="10"/>
      <c r="T18" s="10"/>
      <c r="U18" s="10"/>
      <c r="V18" s="10"/>
      <c r="W18" s="28"/>
      <c r="X18" s="28"/>
      <c r="Y18" s="28"/>
      <c r="Z18" s="28"/>
      <c r="AA18" s="28"/>
      <c r="AB18" s="28"/>
      <c r="AC18" s="28">
        <v>31099</v>
      </c>
      <c r="AD18" s="28">
        <v>11505</v>
      </c>
      <c r="AE18" s="28">
        <v>15337</v>
      </c>
      <c r="AF18" s="28"/>
      <c r="AG18" s="29">
        <f t="shared" si="2"/>
        <v>59440</v>
      </c>
    </row>
    <row r="19" spans="1:33" s="4" customFormat="1" x14ac:dyDescent="0.25">
      <c r="A19" s="16" t="s">
        <v>45</v>
      </c>
      <c r="B19" s="29">
        <f>SUM(B14:B18)</f>
        <v>0</v>
      </c>
      <c r="C19" s="29">
        <f t="shared" ref="C19:AF19" si="3">SUM(C14:C18)</f>
        <v>0</v>
      </c>
      <c r="D19" s="29">
        <f t="shared" si="3"/>
        <v>1494</v>
      </c>
      <c r="E19" s="29">
        <f t="shared" si="3"/>
        <v>0</v>
      </c>
      <c r="F19" s="29">
        <f t="shared" si="3"/>
        <v>0</v>
      </c>
      <c r="G19" s="29">
        <f t="shared" si="3"/>
        <v>0</v>
      </c>
      <c r="H19" s="29">
        <f t="shared" si="3"/>
        <v>0</v>
      </c>
      <c r="I19" s="29">
        <f t="shared" si="3"/>
        <v>0</v>
      </c>
      <c r="J19" s="29">
        <f t="shared" si="3"/>
        <v>0</v>
      </c>
      <c r="K19" s="29">
        <f t="shared" si="3"/>
        <v>0</v>
      </c>
      <c r="L19" s="29">
        <f t="shared" si="3"/>
        <v>0</v>
      </c>
      <c r="M19" s="29">
        <f t="shared" si="3"/>
        <v>0</v>
      </c>
      <c r="N19" s="29">
        <f t="shared" si="3"/>
        <v>0</v>
      </c>
      <c r="O19" s="29">
        <f t="shared" si="3"/>
        <v>0</v>
      </c>
      <c r="P19" s="29">
        <f t="shared" si="3"/>
        <v>0</v>
      </c>
      <c r="Q19" s="11">
        <f t="shared" si="3"/>
        <v>5</v>
      </c>
      <c r="R19" s="29">
        <f t="shared" si="3"/>
        <v>0</v>
      </c>
      <c r="S19" s="29">
        <f t="shared" si="3"/>
        <v>0</v>
      </c>
      <c r="T19" s="29">
        <f t="shared" si="3"/>
        <v>0</v>
      </c>
      <c r="U19" s="29">
        <f t="shared" si="3"/>
        <v>0</v>
      </c>
      <c r="V19" s="29">
        <f t="shared" si="3"/>
        <v>0</v>
      </c>
      <c r="W19" s="29">
        <f t="shared" si="3"/>
        <v>0</v>
      </c>
      <c r="X19" s="29">
        <f t="shared" si="3"/>
        <v>0</v>
      </c>
      <c r="Y19" s="29">
        <f t="shared" si="3"/>
        <v>0</v>
      </c>
      <c r="Z19" s="29">
        <f t="shared" si="3"/>
        <v>0</v>
      </c>
      <c r="AA19" s="29">
        <f t="shared" si="3"/>
        <v>0</v>
      </c>
      <c r="AB19" s="29">
        <f t="shared" si="3"/>
        <v>0</v>
      </c>
      <c r="AC19" s="29">
        <f t="shared" si="3"/>
        <v>32847</v>
      </c>
      <c r="AD19" s="29">
        <f t="shared" si="3"/>
        <v>13876</v>
      </c>
      <c r="AE19" s="29">
        <f t="shared" si="3"/>
        <v>19824</v>
      </c>
      <c r="AF19" s="29">
        <f t="shared" si="3"/>
        <v>0</v>
      </c>
      <c r="AG19" s="29">
        <f t="shared" si="2"/>
        <v>68046</v>
      </c>
    </row>
    <row r="20" spans="1:33" x14ac:dyDescent="0.25">
      <c r="A20" s="14" t="s">
        <v>60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10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9"/>
    </row>
    <row r="21" spans="1:33" x14ac:dyDescent="0.25">
      <c r="A21" s="15" t="s">
        <v>61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10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9">
        <f t="shared" ref="AG21:AG28" si="4">SUM(B21:AF21)</f>
        <v>0</v>
      </c>
    </row>
    <row r="22" spans="1:33" x14ac:dyDescent="0.25">
      <c r="A22" s="15" t="s">
        <v>49</v>
      </c>
      <c r="B22" s="28"/>
      <c r="C22" s="28"/>
      <c r="D22" s="28">
        <v>1494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10">
        <v>5</v>
      </c>
      <c r="R22" s="28"/>
      <c r="S22" s="10"/>
      <c r="T22" s="10"/>
      <c r="U22" s="10"/>
      <c r="V22" s="10"/>
      <c r="W22" s="28"/>
      <c r="X22" s="28"/>
      <c r="Y22" s="28"/>
      <c r="Z22" s="28"/>
      <c r="AA22" s="28"/>
      <c r="AB22" s="28"/>
      <c r="AC22" s="28">
        <v>32839</v>
      </c>
      <c r="AD22" s="28">
        <v>12471</v>
      </c>
      <c r="AE22" s="28">
        <v>18271</v>
      </c>
      <c r="AF22" s="28"/>
      <c r="AG22" s="29">
        <f t="shared" si="4"/>
        <v>65080</v>
      </c>
    </row>
    <row r="23" spans="1:33" x14ac:dyDescent="0.25">
      <c r="A23" s="15" t="s">
        <v>50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0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>
        <v>7</v>
      </c>
      <c r="AD23" s="28"/>
      <c r="AE23" s="28"/>
      <c r="AF23" s="28"/>
      <c r="AG23" s="29">
        <f t="shared" si="4"/>
        <v>7</v>
      </c>
    </row>
    <row r="24" spans="1:33" x14ac:dyDescent="0.25">
      <c r="A24" s="15" t="s">
        <v>62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10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9">
        <f t="shared" si="4"/>
        <v>0</v>
      </c>
    </row>
    <row r="25" spans="1:33" x14ac:dyDescent="0.25">
      <c r="A25" s="15" t="s">
        <v>49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10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>
        <v>1553</v>
      </c>
      <c r="AF25" s="28"/>
      <c r="AG25" s="29">
        <f t="shared" si="4"/>
        <v>1553</v>
      </c>
    </row>
    <row r="26" spans="1:33" x14ac:dyDescent="0.25">
      <c r="A26" s="15" t="s">
        <v>50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10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9">
        <f t="shared" si="4"/>
        <v>0</v>
      </c>
    </row>
    <row r="27" spans="1:33" x14ac:dyDescent="0.25">
      <c r="A27" s="15" t="s">
        <v>63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10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>
        <v>1406</v>
      </c>
      <c r="AE27" s="28"/>
      <c r="AF27" s="28"/>
      <c r="AG27" s="29">
        <f t="shared" si="4"/>
        <v>1406</v>
      </c>
    </row>
    <row r="28" spans="1:33" s="4" customFormat="1" x14ac:dyDescent="0.25">
      <c r="A28" s="16" t="s">
        <v>45</v>
      </c>
      <c r="B28" s="29">
        <f t="shared" ref="B28:C28" si="5">SUM(B21:B27)</f>
        <v>0</v>
      </c>
      <c r="C28" s="29">
        <f t="shared" si="5"/>
        <v>0</v>
      </c>
      <c r="D28" s="29">
        <f>SUM(D21:D27)</f>
        <v>1494</v>
      </c>
      <c r="E28" s="29">
        <f t="shared" ref="E28:AF28" si="6">SUM(E21:E27)</f>
        <v>0</v>
      </c>
      <c r="F28" s="29">
        <f t="shared" si="6"/>
        <v>0</v>
      </c>
      <c r="G28" s="29">
        <f t="shared" si="6"/>
        <v>0</v>
      </c>
      <c r="H28" s="29">
        <f t="shared" si="6"/>
        <v>0</v>
      </c>
      <c r="I28" s="29">
        <f t="shared" si="6"/>
        <v>0</v>
      </c>
      <c r="J28" s="29">
        <f t="shared" si="6"/>
        <v>0</v>
      </c>
      <c r="K28" s="29">
        <f t="shared" si="6"/>
        <v>0</v>
      </c>
      <c r="L28" s="29">
        <f t="shared" si="6"/>
        <v>0</v>
      </c>
      <c r="M28" s="29">
        <f t="shared" si="6"/>
        <v>0</v>
      </c>
      <c r="N28" s="29">
        <f t="shared" si="6"/>
        <v>0</v>
      </c>
      <c r="O28" s="29">
        <f t="shared" si="6"/>
        <v>0</v>
      </c>
      <c r="P28" s="29">
        <f t="shared" si="6"/>
        <v>0</v>
      </c>
      <c r="Q28" s="29">
        <f t="shared" si="6"/>
        <v>5</v>
      </c>
      <c r="R28" s="29">
        <f t="shared" si="6"/>
        <v>0</v>
      </c>
      <c r="S28" s="29">
        <f t="shared" si="6"/>
        <v>0</v>
      </c>
      <c r="T28" s="29">
        <f t="shared" si="6"/>
        <v>0</v>
      </c>
      <c r="U28" s="29">
        <f t="shared" si="6"/>
        <v>0</v>
      </c>
      <c r="V28" s="29">
        <f t="shared" si="6"/>
        <v>0</v>
      </c>
      <c r="W28" s="29">
        <f t="shared" si="6"/>
        <v>0</v>
      </c>
      <c r="X28" s="29">
        <f t="shared" si="6"/>
        <v>0</v>
      </c>
      <c r="Y28" s="29">
        <f t="shared" si="6"/>
        <v>0</v>
      </c>
      <c r="Z28" s="29">
        <f t="shared" si="6"/>
        <v>0</v>
      </c>
      <c r="AA28" s="29">
        <f t="shared" si="6"/>
        <v>0</v>
      </c>
      <c r="AB28" s="29">
        <f t="shared" si="6"/>
        <v>0</v>
      </c>
      <c r="AC28" s="29">
        <f t="shared" si="6"/>
        <v>32846</v>
      </c>
      <c r="AD28" s="29">
        <f t="shared" si="6"/>
        <v>13877</v>
      </c>
      <c r="AE28" s="29">
        <f t="shared" si="6"/>
        <v>19824</v>
      </c>
      <c r="AF28" s="29">
        <f t="shared" si="6"/>
        <v>0</v>
      </c>
      <c r="AG28" s="29">
        <f t="shared" si="4"/>
        <v>68046</v>
      </c>
    </row>
    <row r="29" spans="1:33" x14ac:dyDescent="0.25">
      <c r="A29" s="14" t="s">
        <v>64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10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9"/>
    </row>
    <row r="30" spans="1:33" x14ac:dyDescent="0.25">
      <c r="A30" s="15" t="s">
        <v>65</v>
      </c>
      <c r="B30" s="28"/>
      <c r="C30" s="28"/>
      <c r="D30" s="28">
        <v>157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10">
        <v>5</v>
      </c>
      <c r="R30" s="28"/>
      <c r="S30" s="10"/>
      <c r="T30" s="10"/>
      <c r="U30" s="10"/>
      <c r="V30" s="10"/>
      <c r="W30" s="28"/>
      <c r="X30" s="28"/>
      <c r="Y30" s="28"/>
      <c r="Z30" s="28"/>
      <c r="AA30" s="28"/>
      <c r="AB30" s="28"/>
      <c r="AC30" s="28">
        <v>407</v>
      </c>
      <c r="AD30" s="28">
        <v>386</v>
      </c>
      <c r="AE30" s="28">
        <v>791</v>
      </c>
      <c r="AF30" s="28"/>
      <c r="AG30" s="29">
        <f>SUM(B30:AF30)</f>
        <v>1746</v>
      </c>
    </row>
    <row r="31" spans="1:33" x14ac:dyDescent="0.25">
      <c r="A31" s="15" t="s">
        <v>66</v>
      </c>
      <c r="B31" s="28"/>
      <c r="C31" s="28"/>
      <c r="D31" s="28">
        <v>1336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10"/>
      <c r="R31" s="28"/>
      <c r="S31" s="10"/>
      <c r="T31" s="10"/>
      <c r="U31" s="10"/>
      <c r="V31" s="10"/>
      <c r="W31" s="28"/>
      <c r="X31" s="28"/>
      <c r="Y31" s="28"/>
      <c r="Z31" s="28"/>
      <c r="AA31" s="28"/>
      <c r="AB31" s="28"/>
      <c r="AC31" s="28">
        <v>32440</v>
      </c>
      <c r="AD31" s="28">
        <v>13491</v>
      </c>
      <c r="AE31" s="28">
        <v>19034</v>
      </c>
      <c r="AF31" s="28"/>
      <c r="AG31" s="29">
        <f>SUM(B31:AF31)</f>
        <v>66301</v>
      </c>
    </row>
    <row r="32" spans="1:33" s="4" customFormat="1" x14ac:dyDescent="0.25">
      <c r="A32" s="16" t="s">
        <v>45</v>
      </c>
      <c r="B32" s="29">
        <f>SUM(B30:B31)</f>
        <v>0</v>
      </c>
      <c r="C32" s="29">
        <f t="shared" ref="C32:AF32" si="7">SUM(C30:C31)</f>
        <v>0</v>
      </c>
      <c r="D32" s="29">
        <f t="shared" si="7"/>
        <v>1493</v>
      </c>
      <c r="E32" s="29">
        <f t="shared" si="7"/>
        <v>0</v>
      </c>
      <c r="F32" s="29">
        <f t="shared" si="7"/>
        <v>0</v>
      </c>
      <c r="G32" s="29">
        <f t="shared" si="7"/>
        <v>0</v>
      </c>
      <c r="H32" s="29">
        <f t="shared" si="7"/>
        <v>0</v>
      </c>
      <c r="I32" s="29">
        <f t="shared" si="7"/>
        <v>0</v>
      </c>
      <c r="J32" s="29">
        <f t="shared" si="7"/>
        <v>0</v>
      </c>
      <c r="K32" s="29">
        <f t="shared" si="7"/>
        <v>0</v>
      </c>
      <c r="L32" s="29">
        <f t="shared" si="7"/>
        <v>0</v>
      </c>
      <c r="M32" s="29">
        <f t="shared" si="7"/>
        <v>0</v>
      </c>
      <c r="N32" s="29">
        <f t="shared" si="7"/>
        <v>0</v>
      </c>
      <c r="O32" s="29">
        <f t="shared" si="7"/>
        <v>0</v>
      </c>
      <c r="P32" s="29">
        <f t="shared" si="7"/>
        <v>0</v>
      </c>
      <c r="Q32" s="11">
        <f t="shared" si="7"/>
        <v>5</v>
      </c>
      <c r="R32" s="29">
        <f t="shared" si="7"/>
        <v>0</v>
      </c>
      <c r="S32" s="29">
        <f t="shared" si="7"/>
        <v>0</v>
      </c>
      <c r="T32" s="29">
        <f t="shared" si="7"/>
        <v>0</v>
      </c>
      <c r="U32" s="29">
        <f t="shared" si="7"/>
        <v>0</v>
      </c>
      <c r="V32" s="29">
        <f t="shared" si="7"/>
        <v>0</v>
      </c>
      <c r="W32" s="29">
        <f t="shared" si="7"/>
        <v>0</v>
      </c>
      <c r="X32" s="29">
        <f t="shared" si="7"/>
        <v>0</v>
      </c>
      <c r="Y32" s="29">
        <f t="shared" si="7"/>
        <v>0</v>
      </c>
      <c r="Z32" s="29">
        <f t="shared" si="7"/>
        <v>0</v>
      </c>
      <c r="AA32" s="29">
        <f t="shared" si="7"/>
        <v>0</v>
      </c>
      <c r="AB32" s="29">
        <f t="shared" si="7"/>
        <v>0</v>
      </c>
      <c r="AC32" s="29">
        <f t="shared" si="7"/>
        <v>32847</v>
      </c>
      <c r="AD32" s="29">
        <f t="shared" si="7"/>
        <v>13877</v>
      </c>
      <c r="AE32" s="29">
        <f t="shared" si="7"/>
        <v>19825</v>
      </c>
      <c r="AF32" s="29">
        <f t="shared" si="7"/>
        <v>0</v>
      </c>
      <c r="AG32" s="29">
        <f>SUM(B32:AF32)</f>
        <v>68047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24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9" t="s">
        <v>286</v>
      </c>
    </row>
    <row r="2" spans="1:33" x14ac:dyDescent="0.25">
      <c r="A2" s="6" t="s">
        <v>103</v>
      </c>
    </row>
    <row r="3" spans="1:33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x14ac:dyDescent="0.25">
      <c r="A4" s="2" t="s">
        <v>67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>
        <f t="shared" ref="AG4:AG19" si="0">SUM(B4:AF4)</f>
        <v>0</v>
      </c>
    </row>
    <row r="5" spans="1:33" x14ac:dyDescent="0.25">
      <c r="A5" s="2" t="s">
        <v>68</v>
      </c>
      <c r="B5" s="10">
        <v>2</v>
      </c>
      <c r="C5" s="10">
        <v>9480</v>
      </c>
      <c r="D5" s="10">
        <v>1608</v>
      </c>
      <c r="E5" s="10">
        <v>3953</v>
      </c>
      <c r="F5" s="10">
        <v>2394</v>
      </c>
      <c r="G5" s="10">
        <v>1765</v>
      </c>
      <c r="H5" s="10">
        <v>182</v>
      </c>
      <c r="I5" s="61">
        <v>149.69999999999999</v>
      </c>
      <c r="J5" s="10">
        <v>1094</v>
      </c>
      <c r="K5" s="10">
        <v>827.45</v>
      </c>
      <c r="L5" s="10">
        <v>7143</v>
      </c>
      <c r="M5" s="10">
        <v>15799</v>
      </c>
      <c r="N5" s="10">
        <v>1824</v>
      </c>
      <c r="O5" s="10">
        <v>493</v>
      </c>
      <c r="P5" s="10">
        <v>2405</v>
      </c>
      <c r="Q5" s="10">
        <v>1760</v>
      </c>
      <c r="R5" s="10">
        <v>1227.81</v>
      </c>
      <c r="S5" s="10"/>
      <c r="T5" s="10"/>
      <c r="U5" s="10">
        <v>2408</v>
      </c>
      <c r="V5" s="10">
        <v>388</v>
      </c>
      <c r="W5" s="10">
        <v>6820</v>
      </c>
      <c r="X5" s="10">
        <v>1190</v>
      </c>
      <c r="Y5" s="10">
        <v>8072</v>
      </c>
      <c r="Z5" s="10">
        <v>121</v>
      </c>
      <c r="AA5" s="10">
        <v>4982</v>
      </c>
      <c r="AB5" s="10">
        <v>16164</v>
      </c>
      <c r="AC5" s="10">
        <v>57.85</v>
      </c>
      <c r="AD5" s="10">
        <v>283</v>
      </c>
      <c r="AE5" s="10">
        <v>4341</v>
      </c>
      <c r="AF5" s="10">
        <v>402</v>
      </c>
      <c r="AG5" s="11">
        <f t="shared" si="0"/>
        <v>97335.81</v>
      </c>
    </row>
    <row r="6" spans="1:33" x14ac:dyDescent="0.25">
      <c r="A6" s="2" t="s">
        <v>69</v>
      </c>
      <c r="B6" s="10"/>
      <c r="C6" s="10"/>
      <c r="D6" s="10"/>
      <c r="E6" s="10">
        <v>9466</v>
      </c>
      <c r="F6" s="10"/>
      <c r="G6" s="10">
        <v>717</v>
      </c>
      <c r="H6" s="10"/>
      <c r="I6" s="10">
        <v>7481.52</v>
      </c>
      <c r="J6" s="10"/>
      <c r="K6" s="10"/>
      <c r="L6" s="10"/>
      <c r="M6" s="10">
        <v>24118</v>
      </c>
      <c r="N6" s="10">
        <v>378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>
        <v>116</v>
      </c>
      <c r="AB6" s="10"/>
      <c r="AC6" s="10">
        <v>1343.9</v>
      </c>
      <c r="AD6" s="10">
        <v>595</v>
      </c>
      <c r="AE6" s="10">
        <v>1318</v>
      </c>
      <c r="AF6" s="10"/>
      <c r="AG6" s="11">
        <f t="shared" si="0"/>
        <v>45533.420000000006</v>
      </c>
    </row>
    <row r="7" spans="1:33" x14ac:dyDescent="0.25">
      <c r="A7" s="2" t="s">
        <v>70</v>
      </c>
      <c r="B7" s="10"/>
      <c r="C7" s="10"/>
      <c r="D7" s="10"/>
      <c r="E7" s="10">
        <v>114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>
        <v>2050</v>
      </c>
      <c r="AA7" s="10"/>
      <c r="AB7" s="10"/>
      <c r="AC7" s="10"/>
      <c r="AD7" s="10"/>
      <c r="AE7" s="10">
        <v>102</v>
      </c>
      <c r="AF7" s="10"/>
      <c r="AG7" s="11">
        <f t="shared" si="0"/>
        <v>2266</v>
      </c>
    </row>
    <row r="8" spans="1:33" x14ac:dyDescent="0.25">
      <c r="A8" s="2" t="s">
        <v>71</v>
      </c>
      <c r="B8" s="10"/>
      <c r="C8" s="10"/>
      <c r="D8" s="10">
        <v>9699</v>
      </c>
      <c r="E8" s="10"/>
      <c r="F8" s="10">
        <v>100</v>
      </c>
      <c r="G8" s="10"/>
      <c r="H8" s="10">
        <v>656</v>
      </c>
      <c r="I8" s="10">
        <v>5229.24</v>
      </c>
      <c r="J8" s="10">
        <v>11</v>
      </c>
      <c r="K8" s="10">
        <v>415.84</v>
      </c>
      <c r="L8" s="10">
        <v>23</v>
      </c>
      <c r="M8" s="10"/>
      <c r="N8" s="10"/>
      <c r="O8" s="10">
        <v>2</v>
      </c>
      <c r="P8" s="10"/>
      <c r="Q8" s="10">
        <v>84</v>
      </c>
      <c r="R8" s="10">
        <v>41.43</v>
      </c>
      <c r="S8" s="10"/>
      <c r="T8" s="10">
        <v>2</v>
      </c>
      <c r="U8" s="10">
        <v>940</v>
      </c>
      <c r="V8" s="10">
        <v>27</v>
      </c>
      <c r="W8" s="10">
        <v>248</v>
      </c>
      <c r="X8" s="10">
        <v>174</v>
      </c>
      <c r="Y8" s="10">
        <v>1003</v>
      </c>
      <c r="Z8" s="10">
        <v>98</v>
      </c>
      <c r="AA8" s="10"/>
      <c r="AB8" s="10">
        <v>292</v>
      </c>
      <c r="AC8" s="10">
        <v>2834.06</v>
      </c>
      <c r="AD8" s="10">
        <v>34521</v>
      </c>
      <c r="AE8" s="10">
        <v>1803</v>
      </c>
      <c r="AF8" s="10"/>
      <c r="AG8" s="11">
        <f t="shared" si="0"/>
        <v>58203.570000000007</v>
      </c>
    </row>
    <row r="9" spans="1:33" x14ac:dyDescent="0.25">
      <c r="A9" s="2" t="s">
        <v>72</v>
      </c>
      <c r="B9" s="10"/>
      <c r="C9" s="10"/>
      <c r="D9" s="10">
        <v>3446</v>
      </c>
      <c r="E9" s="10">
        <v>22106</v>
      </c>
      <c r="F9" s="10"/>
      <c r="G9" s="10">
        <v>3841</v>
      </c>
      <c r="H9" s="10">
        <v>8778</v>
      </c>
      <c r="I9" s="10">
        <v>2697.57</v>
      </c>
      <c r="J9" s="10"/>
      <c r="K9" s="10"/>
      <c r="L9" s="10">
        <v>13251</v>
      </c>
      <c r="M9" s="10">
        <v>3502</v>
      </c>
      <c r="N9" s="10">
        <v>98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>
        <v>10297</v>
      </c>
      <c r="Z9" s="10">
        <v>1398</v>
      </c>
      <c r="AA9" s="10">
        <v>618</v>
      </c>
      <c r="AB9" s="10">
        <v>7334</v>
      </c>
      <c r="AC9" s="10">
        <v>14808.4</v>
      </c>
      <c r="AD9" s="10">
        <v>5702</v>
      </c>
      <c r="AE9" s="10">
        <v>3361</v>
      </c>
      <c r="AF9" s="10"/>
      <c r="AG9" s="11">
        <f t="shared" si="0"/>
        <v>101237.97</v>
      </c>
    </row>
    <row r="10" spans="1:33" x14ac:dyDescent="0.25">
      <c r="A10" s="2" t="s">
        <v>73</v>
      </c>
      <c r="B10" s="10"/>
      <c r="C10" s="10">
        <v>102</v>
      </c>
      <c r="D10" s="10">
        <v>390</v>
      </c>
      <c r="E10" s="10">
        <v>831</v>
      </c>
      <c r="F10" s="10">
        <v>2393</v>
      </c>
      <c r="G10" s="10">
        <v>57</v>
      </c>
      <c r="H10" s="10">
        <v>273</v>
      </c>
      <c r="I10" s="61">
        <v>540.22</v>
      </c>
      <c r="J10" s="10">
        <v>8</v>
      </c>
      <c r="K10" s="10">
        <v>130.21</v>
      </c>
      <c r="L10" s="10">
        <v>1603</v>
      </c>
      <c r="M10" s="10">
        <v>3073</v>
      </c>
      <c r="N10" s="10">
        <v>4800</v>
      </c>
      <c r="O10" s="10">
        <v>1.63</v>
      </c>
      <c r="P10" s="10">
        <v>6</v>
      </c>
      <c r="Q10" s="10">
        <v>24</v>
      </c>
      <c r="R10" s="10">
        <v>24.02</v>
      </c>
      <c r="S10" s="10"/>
      <c r="T10" s="10">
        <v>15</v>
      </c>
      <c r="U10" s="10">
        <v>168</v>
      </c>
      <c r="V10" s="10">
        <v>34</v>
      </c>
      <c r="W10" s="10">
        <v>230</v>
      </c>
      <c r="X10" s="10">
        <v>72</v>
      </c>
      <c r="Y10" s="10">
        <v>495</v>
      </c>
      <c r="Z10" s="10">
        <v>312</v>
      </c>
      <c r="AA10" s="10">
        <v>1347</v>
      </c>
      <c r="AB10" s="10">
        <v>80</v>
      </c>
      <c r="AC10" s="10">
        <v>2943.13</v>
      </c>
      <c r="AD10" s="10">
        <v>703</v>
      </c>
      <c r="AE10" s="10">
        <v>409</v>
      </c>
      <c r="AF10" s="10">
        <v>48</v>
      </c>
      <c r="AG10" s="11">
        <f t="shared" si="0"/>
        <v>21112.210000000003</v>
      </c>
    </row>
    <row r="11" spans="1:33" x14ac:dyDescent="0.25">
      <c r="A11" s="2" t="s">
        <v>74</v>
      </c>
      <c r="B11" s="10">
        <v>458</v>
      </c>
      <c r="C11" s="10">
        <v>852</v>
      </c>
      <c r="D11" s="10">
        <v>2157</v>
      </c>
      <c r="E11" s="10">
        <v>2640</v>
      </c>
      <c r="F11" s="10"/>
      <c r="G11" s="10">
        <v>1201</v>
      </c>
      <c r="H11" s="10">
        <v>1215</v>
      </c>
      <c r="I11" s="10">
        <v>210.63</v>
      </c>
      <c r="J11" s="10">
        <v>100</v>
      </c>
      <c r="K11" s="10">
        <v>1267.9100000000001</v>
      </c>
      <c r="L11" s="10">
        <v>4254</v>
      </c>
      <c r="M11" s="10">
        <v>2848</v>
      </c>
      <c r="N11" s="10">
        <v>2226</v>
      </c>
      <c r="O11" s="10">
        <v>757</v>
      </c>
      <c r="P11" s="10">
        <v>649</v>
      </c>
      <c r="Q11" s="10">
        <v>706</v>
      </c>
      <c r="R11" s="10">
        <v>538.52</v>
      </c>
      <c r="S11" s="10"/>
      <c r="T11" s="10"/>
      <c r="U11" s="10">
        <v>698</v>
      </c>
      <c r="V11" s="10">
        <v>90</v>
      </c>
      <c r="W11" s="10">
        <v>916</v>
      </c>
      <c r="X11" s="10">
        <v>929</v>
      </c>
      <c r="Y11" s="10">
        <v>1766</v>
      </c>
      <c r="Z11" s="10">
        <v>269</v>
      </c>
      <c r="AA11" s="10">
        <v>2844</v>
      </c>
      <c r="AB11" s="10">
        <v>3981</v>
      </c>
      <c r="AC11" s="10">
        <v>7073.87</v>
      </c>
      <c r="AD11" s="10">
        <v>3084</v>
      </c>
      <c r="AE11" s="10">
        <v>11655</v>
      </c>
      <c r="AF11" s="10">
        <v>1142</v>
      </c>
      <c r="AG11" s="11">
        <f t="shared" si="0"/>
        <v>56527.93</v>
      </c>
    </row>
    <row r="12" spans="1:33" x14ac:dyDescent="0.25">
      <c r="A12" s="2" t="s">
        <v>75</v>
      </c>
      <c r="B12" s="10"/>
      <c r="C12" s="10">
        <v>292</v>
      </c>
      <c r="D12" s="10">
        <v>177</v>
      </c>
      <c r="E12" s="10">
        <v>683</v>
      </c>
      <c r="F12" s="10"/>
      <c r="G12" s="10">
        <v>351</v>
      </c>
      <c r="H12" s="10"/>
      <c r="I12" s="10">
        <v>735.62</v>
      </c>
      <c r="J12" s="10"/>
      <c r="K12" s="10"/>
      <c r="L12" s="10">
        <v>1061</v>
      </c>
      <c r="M12" s="10">
        <v>568</v>
      </c>
      <c r="N12" s="10">
        <v>91</v>
      </c>
      <c r="O12" s="10">
        <v>109</v>
      </c>
      <c r="P12" s="10">
        <v>17</v>
      </c>
      <c r="Q12" s="10">
        <v>14</v>
      </c>
      <c r="R12" s="10"/>
      <c r="S12" s="10"/>
      <c r="T12" s="10"/>
      <c r="U12" s="10"/>
      <c r="V12" s="10">
        <v>67</v>
      </c>
      <c r="W12" s="10">
        <v>34</v>
      </c>
      <c r="X12" s="10">
        <v>39</v>
      </c>
      <c r="Y12" s="10"/>
      <c r="Z12" s="10">
        <v>1</v>
      </c>
      <c r="AA12" s="10">
        <v>203</v>
      </c>
      <c r="AB12" s="10">
        <v>157</v>
      </c>
      <c r="AC12" s="10">
        <v>9554.67</v>
      </c>
      <c r="AD12" s="10">
        <v>2798</v>
      </c>
      <c r="AE12" s="10">
        <v>2447</v>
      </c>
      <c r="AF12" s="10">
        <v>43</v>
      </c>
      <c r="AG12" s="11">
        <f t="shared" si="0"/>
        <v>19442.29</v>
      </c>
    </row>
    <row r="13" spans="1:33" x14ac:dyDescent="0.25">
      <c r="A13" s="2" t="s">
        <v>76</v>
      </c>
      <c r="B13" s="10">
        <v>1</v>
      </c>
      <c r="C13" s="10">
        <v>151</v>
      </c>
      <c r="D13" s="10">
        <v>42</v>
      </c>
      <c r="E13" s="10">
        <v>386</v>
      </c>
      <c r="F13" s="10">
        <v>314</v>
      </c>
      <c r="G13" s="10">
        <v>49</v>
      </c>
      <c r="H13" s="10">
        <v>569</v>
      </c>
      <c r="I13" s="10">
        <v>121.99</v>
      </c>
      <c r="J13" s="10">
        <v>7</v>
      </c>
      <c r="K13" s="10">
        <v>224.98</v>
      </c>
      <c r="L13" s="10">
        <v>788</v>
      </c>
      <c r="M13" s="10">
        <v>3985</v>
      </c>
      <c r="N13" s="10">
        <v>1314</v>
      </c>
      <c r="O13" s="10">
        <v>5</v>
      </c>
      <c r="P13" s="10">
        <v>89</v>
      </c>
      <c r="Q13" s="10">
        <v>18</v>
      </c>
      <c r="R13" s="10">
        <v>43.98</v>
      </c>
      <c r="S13" s="10"/>
      <c r="T13" s="10">
        <v>15</v>
      </c>
      <c r="U13" s="10">
        <v>534</v>
      </c>
      <c r="V13" s="10">
        <v>15</v>
      </c>
      <c r="W13" s="10">
        <v>496</v>
      </c>
      <c r="X13" s="10">
        <v>107</v>
      </c>
      <c r="Y13" s="10">
        <v>887</v>
      </c>
      <c r="Z13" s="10">
        <v>142</v>
      </c>
      <c r="AA13" s="10">
        <v>1047</v>
      </c>
      <c r="AB13" s="10">
        <v>151</v>
      </c>
      <c r="AC13" s="10">
        <v>139.33000000000001</v>
      </c>
      <c r="AD13" s="10">
        <v>106</v>
      </c>
      <c r="AE13" s="10">
        <v>168</v>
      </c>
      <c r="AF13" s="10">
        <v>59</v>
      </c>
      <c r="AG13" s="11">
        <f t="shared" si="0"/>
        <v>11975.28</v>
      </c>
    </row>
    <row r="14" spans="1:33" x14ac:dyDescent="0.25">
      <c r="A14" s="2" t="s">
        <v>77</v>
      </c>
      <c r="B14" s="10"/>
      <c r="C14" s="10">
        <v>913</v>
      </c>
      <c r="D14" s="10">
        <v>46</v>
      </c>
      <c r="E14" s="10"/>
      <c r="F14" s="10"/>
      <c r="G14" s="10">
        <v>127</v>
      </c>
      <c r="H14" s="10"/>
      <c r="I14" s="61"/>
      <c r="J14" s="10"/>
      <c r="K14" s="10"/>
      <c r="L14" s="10"/>
      <c r="M14" s="10"/>
      <c r="N14" s="10"/>
      <c r="O14" s="10"/>
      <c r="P14" s="10"/>
      <c r="Q14" s="10">
        <v>24</v>
      </c>
      <c r="R14" s="10"/>
      <c r="S14" s="10"/>
      <c r="T14" s="10"/>
      <c r="U14" s="10"/>
      <c r="V14" s="10"/>
      <c r="W14" s="10"/>
      <c r="X14" s="10"/>
      <c r="Y14" s="10">
        <v>22519</v>
      </c>
      <c r="Z14" s="10"/>
      <c r="AA14" s="10"/>
      <c r="AB14" s="10"/>
      <c r="AC14" s="10"/>
      <c r="AD14" s="10"/>
      <c r="AE14" s="10">
        <v>415</v>
      </c>
      <c r="AF14" s="10"/>
      <c r="AG14" s="11">
        <f t="shared" si="0"/>
        <v>24044</v>
      </c>
    </row>
    <row r="15" spans="1:33" x14ac:dyDescent="0.25">
      <c r="A15" s="2" t="s">
        <v>78</v>
      </c>
      <c r="B15" s="10">
        <f>B16-B14-B13-B12-B11-B10-B9-B8-B7-B6-B5-B4</f>
        <v>0</v>
      </c>
      <c r="C15" s="10">
        <f t="shared" ref="C15:AF15" si="1">C16-C14-C13-C12-C11-C10-C9-C8-C7-C6-C5-C4</f>
        <v>0</v>
      </c>
      <c r="D15" s="51">
        <f t="shared" si="1"/>
        <v>0</v>
      </c>
      <c r="E15" s="10">
        <f t="shared" si="1"/>
        <v>0</v>
      </c>
      <c r="F15" s="10">
        <f t="shared" si="1"/>
        <v>0</v>
      </c>
      <c r="G15" s="10">
        <f t="shared" si="1"/>
        <v>197</v>
      </c>
      <c r="H15" s="10">
        <f t="shared" si="1"/>
        <v>666</v>
      </c>
      <c r="I15" s="10">
        <f t="shared" si="1"/>
        <v>7.3896444519050419E-13</v>
      </c>
      <c r="J15" s="10">
        <f t="shared" si="1"/>
        <v>1</v>
      </c>
      <c r="K15" s="10">
        <f t="shared" si="1"/>
        <v>-2.2737367544323206E-13</v>
      </c>
      <c r="L15" s="10">
        <f t="shared" si="1"/>
        <v>0</v>
      </c>
      <c r="M15" s="10">
        <f t="shared" si="1"/>
        <v>0</v>
      </c>
      <c r="N15" s="10">
        <f t="shared" si="1"/>
        <v>0</v>
      </c>
      <c r="O15" s="10">
        <f t="shared" si="1"/>
        <v>0.37000000000000455</v>
      </c>
      <c r="P15" s="10">
        <f t="shared" si="1"/>
        <v>149</v>
      </c>
      <c r="Q15" s="10">
        <f t="shared" si="1"/>
        <v>0</v>
      </c>
      <c r="R15" s="10">
        <f t="shared" si="1"/>
        <v>0</v>
      </c>
      <c r="S15" s="10">
        <f t="shared" si="1"/>
        <v>0</v>
      </c>
      <c r="T15" s="10">
        <f t="shared" si="1"/>
        <v>0</v>
      </c>
      <c r="U15" s="10">
        <f t="shared" si="1"/>
        <v>0</v>
      </c>
      <c r="V15" s="10">
        <f t="shared" si="1"/>
        <v>0</v>
      </c>
      <c r="W15" s="10">
        <f t="shared" si="1"/>
        <v>0</v>
      </c>
      <c r="X15" s="10">
        <f t="shared" si="1"/>
        <v>0</v>
      </c>
      <c r="Y15" s="10">
        <f t="shared" si="1"/>
        <v>-22520</v>
      </c>
      <c r="Z15" s="10">
        <f t="shared" si="1"/>
        <v>0</v>
      </c>
      <c r="AA15" s="10">
        <f t="shared" si="1"/>
        <v>2</v>
      </c>
      <c r="AB15" s="10">
        <f t="shared" si="1"/>
        <v>557</v>
      </c>
      <c r="AC15" s="10">
        <f t="shared" si="1"/>
        <v>1956.0599999999972</v>
      </c>
      <c r="AD15" s="10">
        <f t="shared" si="1"/>
        <v>695</v>
      </c>
      <c r="AE15" s="10">
        <f t="shared" si="1"/>
        <v>520</v>
      </c>
      <c r="AF15" s="10">
        <f t="shared" si="1"/>
        <v>0</v>
      </c>
      <c r="AG15" s="11">
        <f t="shared" si="0"/>
        <v>-17776.570000000003</v>
      </c>
    </row>
    <row r="16" spans="1:33" s="8" customFormat="1" x14ac:dyDescent="0.25">
      <c r="A16" s="3" t="s">
        <v>45</v>
      </c>
      <c r="B16" s="11">
        <v>461</v>
      </c>
      <c r="C16" s="11">
        <v>11790</v>
      </c>
      <c r="D16" s="11">
        <v>17565</v>
      </c>
      <c r="E16" s="11">
        <v>40179</v>
      </c>
      <c r="F16" s="11">
        <v>5201</v>
      </c>
      <c r="G16" s="11">
        <v>8305</v>
      </c>
      <c r="H16" s="11">
        <v>12339</v>
      </c>
      <c r="I16" s="11">
        <v>17166.490000000002</v>
      </c>
      <c r="J16" s="11">
        <v>1221</v>
      </c>
      <c r="K16" s="11">
        <v>2866.39</v>
      </c>
      <c r="L16" s="11">
        <v>28123</v>
      </c>
      <c r="M16" s="11">
        <v>53893</v>
      </c>
      <c r="N16" s="11">
        <v>10731</v>
      </c>
      <c r="O16" s="11">
        <v>1368</v>
      </c>
      <c r="P16" s="11">
        <v>3315</v>
      </c>
      <c r="Q16" s="11">
        <v>2630</v>
      </c>
      <c r="R16" s="11">
        <v>1875.76</v>
      </c>
      <c r="S16" s="11"/>
      <c r="T16" s="11">
        <v>32</v>
      </c>
      <c r="U16" s="11">
        <v>4748</v>
      </c>
      <c r="V16" s="11">
        <v>621</v>
      </c>
      <c r="W16" s="11">
        <v>8744</v>
      </c>
      <c r="X16" s="11">
        <v>2511</v>
      </c>
      <c r="Y16" s="11">
        <v>22519</v>
      </c>
      <c r="Z16" s="11">
        <v>4391</v>
      </c>
      <c r="AA16" s="11">
        <v>11159</v>
      </c>
      <c r="AB16" s="11">
        <v>28716</v>
      </c>
      <c r="AC16" s="11">
        <v>40711.269999999997</v>
      </c>
      <c r="AD16" s="11">
        <v>48487</v>
      </c>
      <c r="AE16" s="11">
        <v>26539</v>
      </c>
      <c r="AF16" s="11">
        <v>1694</v>
      </c>
      <c r="AG16" s="11">
        <f t="shared" si="0"/>
        <v>419901.91000000003</v>
      </c>
    </row>
    <row r="17" spans="1:33" x14ac:dyDescent="0.25">
      <c r="A17" s="2" t="s">
        <v>79</v>
      </c>
      <c r="B17" s="10"/>
      <c r="C17" s="10">
        <v>106</v>
      </c>
      <c r="D17" s="10"/>
      <c r="E17" s="10">
        <v>2318</v>
      </c>
      <c r="F17" s="10">
        <v>179</v>
      </c>
      <c r="G17" s="10">
        <v>753</v>
      </c>
      <c r="H17" s="10">
        <v>2433</v>
      </c>
      <c r="I17" s="7">
        <v>17482.48</v>
      </c>
      <c r="J17" s="10">
        <v>854</v>
      </c>
      <c r="K17" s="10">
        <v>2542.98</v>
      </c>
      <c r="L17" s="10">
        <v>1113</v>
      </c>
      <c r="M17" s="10">
        <v>1081</v>
      </c>
      <c r="N17" s="10">
        <v>4996</v>
      </c>
      <c r="O17" s="10">
        <v>52</v>
      </c>
      <c r="P17" s="10">
        <v>606</v>
      </c>
      <c r="Q17" s="10">
        <v>407</v>
      </c>
      <c r="R17" s="10">
        <v>402.04</v>
      </c>
      <c r="S17" s="10"/>
      <c r="T17" s="10"/>
      <c r="U17" s="10">
        <v>397</v>
      </c>
      <c r="V17" s="10">
        <v>171</v>
      </c>
      <c r="W17" s="10">
        <v>968</v>
      </c>
      <c r="X17" s="10">
        <v>187</v>
      </c>
      <c r="Y17" s="10">
        <v>946</v>
      </c>
      <c r="Z17" s="10"/>
      <c r="AA17" s="10"/>
      <c r="AB17" s="10">
        <v>1431</v>
      </c>
      <c r="AC17" s="10"/>
      <c r="AD17" s="10">
        <v>3636</v>
      </c>
      <c r="AE17" s="10">
        <v>17269</v>
      </c>
      <c r="AF17" s="10">
        <v>1271</v>
      </c>
      <c r="AG17" s="11">
        <f t="shared" si="0"/>
        <v>61601.5</v>
      </c>
    </row>
    <row r="18" spans="1:33" ht="30" x14ac:dyDescent="0.25">
      <c r="A18" s="2" t="s">
        <v>80</v>
      </c>
      <c r="B18" s="10"/>
      <c r="C18" s="10">
        <v>392</v>
      </c>
      <c r="D18" s="51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1">
        <f t="shared" si="0"/>
        <v>392</v>
      </c>
    </row>
    <row r="19" spans="1:33" s="8" customFormat="1" x14ac:dyDescent="0.25">
      <c r="A19" s="3" t="s">
        <v>81</v>
      </c>
      <c r="B19" s="11">
        <f>B16+B17+B18</f>
        <v>461</v>
      </c>
      <c r="C19" s="11">
        <f t="shared" ref="C19:AF19" si="2">C16+C17+C18</f>
        <v>12288</v>
      </c>
      <c r="D19" s="11">
        <f t="shared" si="2"/>
        <v>17565</v>
      </c>
      <c r="E19" s="11">
        <f t="shared" si="2"/>
        <v>42497</v>
      </c>
      <c r="F19" s="11">
        <f t="shared" si="2"/>
        <v>5380</v>
      </c>
      <c r="G19" s="11">
        <f t="shared" si="2"/>
        <v>9058</v>
      </c>
      <c r="H19" s="11">
        <f t="shared" si="2"/>
        <v>14772</v>
      </c>
      <c r="I19" s="11">
        <f t="shared" si="2"/>
        <v>34648.97</v>
      </c>
      <c r="J19" s="11">
        <f t="shared" si="2"/>
        <v>2075</v>
      </c>
      <c r="K19" s="11">
        <f t="shared" si="2"/>
        <v>5409.37</v>
      </c>
      <c r="L19" s="11">
        <f t="shared" si="2"/>
        <v>29236</v>
      </c>
      <c r="M19" s="11">
        <f t="shared" si="2"/>
        <v>54974</v>
      </c>
      <c r="N19" s="11">
        <f t="shared" si="2"/>
        <v>15727</v>
      </c>
      <c r="O19" s="11">
        <f t="shared" si="2"/>
        <v>1420</v>
      </c>
      <c r="P19" s="11">
        <f t="shared" si="2"/>
        <v>3921</v>
      </c>
      <c r="Q19" s="11">
        <f t="shared" si="2"/>
        <v>3037</v>
      </c>
      <c r="R19" s="11">
        <f t="shared" si="2"/>
        <v>2277.8000000000002</v>
      </c>
      <c r="S19" s="11">
        <f t="shared" si="2"/>
        <v>0</v>
      </c>
      <c r="T19" s="11">
        <f t="shared" si="2"/>
        <v>32</v>
      </c>
      <c r="U19" s="11">
        <f t="shared" si="2"/>
        <v>5145</v>
      </c>
      <c r="V19" s="11">
        <f t="shared" si="2"/>
        <v>792</v>
      </c>
      <c r="W19" s="11">
        <f t="shared" si="2"/>
        <v>9712</v>
      </c>
      <c r="X19" s="11">
        <f t="shared" si="2"/>
        <v>2698</v>
      </c>
      <c r="Y19" s="11">
        <f t="shared" si="2"/>
        <v>23465</v>
      </c>
      <c r="Z19" s="11">
        <f t="shared" si="2"/>
        <v>4391</v>
      </c>
      <c r="AA19" s="11">
        <f t="shared" si="2"/>
        <v>11159</v>
      </c>
      <c r="AB19" s="11">
        <f t="shared" si="2"/>
        <v>30147</v>
      </c>
      <c r="AC19" s="11">
        <f t="shared" si="2"/>
        <v>40711.269999999997</v>
      </c>
      <c r="AD19" s="11">
        <f t="shared" si="2"/>
        <v>52123</v>
      </c>
      <c r="AE19" s="11">
        <f t="shared" si="2"/>
        <v>43808</v>
      </c>
      <c r="AF19" s="11">
        <f t="shared" si="2"/>
        <v>2965</v>
      </c>
      <c r="AG19" s="11">
        <f t="shared" si="0"/>
        <v>481895.41000000003</v>
      </c>
    </row>
    <row r="24" spans="1:33" x14ac:dyDescent="0.25">
      <c r="K24" s="7">
        <f>161804+1627</f>
        <v>163431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0.140625" style="7" customWidth="1"/>
    <col min="2" max="32" width="16" style="7" customWidth="1"/>
    <col min="33" max="33" width="16" style="43" customWidth="1"/>
    <col min="34" max="16384" width="9.140625" style="7"/>
  </cols>
  <sheetData>
    <row r="1" spans="1:33" ht="18.75" x14ac:dyDescent="0.3">
      <c r="A1" s="9" t="s">
        <v>287</v>
      </c>
    </row>
    <row r="2" spans="1:33" x14ac:dyDescent="0.25">
      <c r="A2" s="6" t="s">
        <v>103</v>
      </c>
    </row>
    <row r="3" spans="1:33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ht="15" customHeight="1" x14ac:dyDescent="0.25">
      <c r="A4" s="2" t="s">
        <v>82</v>
      </c>
      <c r="B4" s="10">
        <v>15</v>
      </c>
      <c r="C4" s="10">
        <v>48</v>
      </c>
      <c r="D4" s="10">
        <v>0.52</v>
      </c>
      <c r="E4" s="10">
        <v>2784</v>
      </c>
      <c r="F4" s="10">
        <v>204</v>
      </c>
      <c r="G4" s="10">
        <v>347</v>
      </c>
      <c r="H4" s="10">
        <v>2401</v>
      </c>
      <c r="I4" s="10">
        <v>2.1800000000000002</v>
      </c>
      <c r="J4" s="10">
        <v>15</v>
      </c>
      <c r="K4" s="10">
        <v>435.66</v>
      </c>
      <c r="L4" s="10">
        <v>1623</v>
      </c>
      <c r="M4" s="10">
        <v>860</v>
      </c>
      <c r="N4" s="10">
        <v>148</v>
      </c>
      <c r="O4" s="10">
        <v>192</v>
      </c>
      <c r="P4" s="10">
        <v>140</v>
      </c>
      <c r="Q4" s="10">
        <v>1</v>
      </c>
      <c r="R4" s="10">
        <v>28.81</v>
      </c>
      <c r="S4" s="10"/>
      <c r="T4" s="10">
        <v>23</v>
      </c>
      <c r="U4" s="10">
        <v>111</v>
      </c>
      <c r="V4" s="10">
        <v>1</v>
      </c>
      <c r="W4" s="10">
        <v>56</v>
      </c>
      <c r="X4" s="10">
        <v>671</v>
      </c>
      <c r="Y4" s="10">
        <v>986</v>
      </c>
      <c r="Z4" s="10">
        <v>243</v>
      </c>
      <c r="AA4" s="10">
        <v>4457</v>
      </c>
      <c r="AB4" s="10">
        <v>1000</v>
      </c>
      <c r="AC4" s="10">
        <v>213</v>
      </c>
      <c r="AD4" s="10">
        <v>414</v>
      </c>
      <c r="AE4" s="10">
        <v>2239</v>
      </c>
      <c r="AF4" s="10">
        <v>7</v>
      </c>
      <c r="AG4" s="11">
        <f t="shared" ref="AG4:AG16" si="0">SUM(B4:AF4)</f>
        <v>19666.169999999998</v>
      </c>
    </row>
    <row r="5" spans="1:33" x14ac:dyDescent="0.25">
      <c r="A5" s="2" t="s">
        <v>83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>
        <f t="shared" si="0"/>
        <v>0</v>
      </c>
    </row>
    <row r="6" spans="1:33" x14ac:dyDescent="0.25">
      <c r="A6" s="2" t="s">
        <v>84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>
        <f t="shared" si="0"/>
        <v>0</v>
      </c>
    </row>
    <row r="7" spans="1:33" ht="15" customHeight="1" x14ac:dyDescent="0.25">
      <c r="A7" s="2" t="s">
        <v>85</v>
      </c>
      <c r="B7" s="10"/>
      <c r="C7" s="10">
        <v>7</v>
      </c>
      <c r="D7" s="10">
        <v>415474</v>
      </c>
      <c r="E7" s="10">
        <v>16758</v>
      </c>
      <c r="F7" s="10">
        <v>76</v>
      </c>
      <c r="G7" s="10"/>
      <c r="H7" s="10"/>
      <c r="I7" s="10">
        <v>171775</v>
      </c>
      <c r="J7" s="10"/>
      <c r="K7" s="10"/>
      <c r="L7" s="10">
        <v>393</v>
      </c>
      <c r="M7" s="10">
        <v>90</v>
      </c>
      <c r="N7" s="10"/>
      <c r="O7" s="10"/>
      <c r="P7" s="10">
        <v>100</v>
      </c>
      <c r="Q7" s="10"/>
      <c r="R7" s="10">
        <v>4650</v>
      </c>
      <c r="S7" s="10"/>
      <c r="T7" s="10">
        <v>10</v>
      </c>
      <c r="U7" s="10">
        <v>4710</v>
      </c>
      <c r="V7" s="10"/>
      <c r="W7" s="10">
        <v>395</v>
      </c>
      <c r="X7" s="10"/>
      <c r="Y7" s="10"/>
      <c r="Z7" s="10"/>
      <c r="AA7" s="10">
        <v>10950</v>
      </c>
      <c r="AB7" s="10">
        <v>11</v>
      </c>
      <c r="AC7" s="10">
        <v>65532</v>
      </c>
      <c r="AD7" s="10">
        <v>96025</v>
      </c>
      <c r="AE7" s="10">
        <v>80758</v>
      </c>
      <c r="AF7" s="10"/>
      <c r="AG7" s="11">
        <f t="shared" si="0"/>
        <v>867714</v>
      </c>
    </row>
    <row r="8" spans="1:33" x14ac:dyDescent="0.25">
      <c r="A8" s="2" t="s">
        <v>86</v>
      </c>
      <c r="B8" s="10"/>
      <c r="C8" s="10">
        <v>32</v>
      </c>
      <c r="D8" s="10"/>
      <c r="E8" s="10"/>
      <c r="F8" s="10">
        <v>48</v>
      </c>
      <c r="G8" s="10"/>
      <c r="H8" s="10"/>
      <c r="I8" s="10">
        <v>5000</v>
      </c>
      <c r="J8" s="10"/>
      <c r="K8" s="10">
        <v>28.37</v>
      </c>
      <c r="L8" s="10">
        <v>141</v>
      </c>
      <c r="M8" s="10"/>
      <c r="N8" s="10"/>
      <c r="O8" s="10"/>
      <c r="P8" s="10"/>
      <c r="Q8" s="10"/>
      <c r="R8" s="10">
        <v>25</v>
      </c>
      <c r="S8" s="10"/>
      <c r="T8" s="10"/>
      <c r="U8" s="10"/>
      <c r="V8" s="10"/>
      <c r="W8" s="10"/>
      <c r="X8" s="10"/>
      <c r="Y8" s="10">
        <v>30</v>
      </c>
      <c r="Z8" s="10"/>
      <c r="AA8" s="10"/>
      <c r="AB8" s="10">
        <v>235</v>
      </c>
      <c r="AC8" s="10">
        <v>660363</v>
      </c>
      <c r="AD8" s="10"/>
      <c r="AE8" s="10"/>
      <c r="AF8" s="10"/>
      <c r="AG8" s="11">
        <f t="shared" si="0"/>
        <v>665902.37</v>
      </c>
    </row>
    <row r="9" spans="1:33" x14ac:dyDescent="0.25">
      <c r="A9" s="2" t="s">
        <v>87</v>
      </c>
      <c r="B9" s="10">
        <v>814</v>
      </c>
      <c r="C9" s="10">
        <v>2633</v>
      </c>
      <c r="D9" s="10">
        <v>6118</v>
      </c>
      <c r="E9" s="10">
        <v>14415</v>
      </c>
      <c r="F9" s="10">
        <v>3377</v>
      </c>
      <c r="G9" s="10">
        <v>2260</v>
      </c>
      <c r="H9" s="10">
        <v>10865</v>
      </c>
      <c r="I9" s="10">
        <v>750.96</v>
      </c>
      <c r="J9" s="10">
        <v>456</v>
      </c>
      <c r="K9" s="10">
        <v>7940.96</v>
      </c>
      <c r="L9" s="10">
        <v>12232</v>
      </c>
      <c r="M9" s="10">
        <v>9452</v>
      </c>
      <c r="N9" s="10">
        <v>3493</v>
      </c>
      <c r="O9" s="10">
        <v>1065</v>
      </c>
      <c r="P9" s="10">
        <v>2472</v>
      </c>
      <c r="Q9" s="10">
        <v>2568</v>
      </c>
      <c r="R9" s="10">
        <v>808.56</v>
      </c>
      <c r="S9" s="10"/>
      <c r="T9" s="10">
        <v>102</v>
      </c>
      <c r="U9" s="10">
        <v>1531</v>
      </c>
      <c r="V9" s="10">
        <v>193</v>
      </c>
      <c r="W9" s="10">
        <v>11987</v>
      </c>
      <c r="X9" s="10">
        <v>3822</v>
      </c>
      <c r="Y9" s="10">
        <v>26172</v>
      </c>
      <c r="Z9" s="10">
        <v>2421</v>
      </c>
      <c r="AA9" s="10">
        <v>21652</v>
      </c>
      <c r="AB9" s="10">
        <v>29539</v>
      </c>
      <c r="AC9" s="10">
        <v>139165</v>
      </c>
      <c r="AD9" s="10">
        <v>91823</v>
      </c>
      <c r="AE9" s="10">
        <v>70510</v>
      </c>
      <c r="AF9" s="10">
        <v>8170</v>
      </c>
      <c r="AG9" s="11">
        <f t="shared" si="0"/>
        <v>488807.48</v>
      </c>
    </row>
    <row r="10" spans="1:33" x14ac:dyDescent="0.25">
      <c r="A10" s="2" t="s">
        <v>88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>
        <v>1674</v>
      </c>
      <c r="X10" s="10"/>
      <c r="Y10" s="10"/>
      <c r="Z10" s="10"/>
      <c r="AA10" s="10"/>
      <c r="AB10" s="10"/>
      <c r="AC10" s="10"/>
      <c r="AD10" s="10"/>
      <c r="AE10" s="10"/>
      <c r="AF10" s="10"/>
      <c r="AG10" s="11">
        <f t="shared" si="0"/>
        <v>1674</v>
      </c>
    </row>
    <row r="11" spans="1:33" x14ac:dyDescent="0.25">
      <c r="A11" s="2" t="s">
        <v>89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>
        <v>1921</v>
      </c>
      <c r="AA11" s="10"/>
      <c r="AB11" s="10"/>
      <c r="AC11" s="10"/>
      <c r="AD11" s="10"/>
      <c r="AE11" s="10"/>
      <c r="AF11" s="10"/>
      <c r="AG11" s="11">
        <f t="shared" si="0"/>
        <v>1921</v>
      </c>
    </row>
    <row r="12" spans="1:33" x14ac:dyDescent="0.25">
      <c r="A12" s="2" t="s">
        <v>90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1">
        <f t="shared" si="0"/>
        <v>0</v>
      </c>
    </row>
    <row r="13" spans="1:33" x14ac:dyDescent="0.25">
      <c r="A13" s="2" t="s">
        <v>91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>
        <v>5790</v>
      </c>
      <c r="AE13" s="10"/>
      <c r="AF13" s="10"/>
      <c r="AG13" s="11">
        <f t="shared" si="0"/>
        <v>5790</v>
      </c>
    </row>
    <row r="14" spans="1:33" x14ac:dyDescent="0.25">
      <c r="A14" s="2" t="s">
        <v>92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>
        <v>229370</v>
      </c>
      <c r="AD14" s="10"/>
      <c r="AE14" s="10">
        <v>18828</v>
      </c>
      <c r="AF14" s="10"/>
      <c r="AG14" s="11">
        <f t="shared" si="0"/>
        <v>248198</v>
      </c>
    </row>
    <row r="15" spans="1:33" x14ac:dyDescent="0.25">
      <c r="A15" s="2" t="s">
        <v>36</v>
      </c>
      <c r="B15" s="10">
        <f>B16-B14-B13-B12-B11-B10-B9-B8-B7-B6-B5-B4</f>
        <v>154</v>
      </c>
      <c r="C15" s="51">
        <f t="shared" ref="C15:AF15" si="1">C16-C14-C13-C12-C11-C10-C9-C8-C7-C6-C5-C4</f>
        <v>8</v>
      </c>
      <c r="D15" s="10">
        <f t="shared" si="1"/>
        <v>-0.52</v>
      </c>
      <c r="E15" s="10">
        <f t="shared" si="1"/>
        <v>-1</v>
      </c>
      <c r="F15" s="10">
        <f t="shared" si="1"/>
        <v>0</v>
      </c>
      <c r="G15" s="10">
        <f t="shared" si="1"/>
        <v>17</v>
      </c>
      <c r="H15" s="10">
        <f t="shared" si="1"/>
        <v>0</v>
      </c>
      <c r="I15" s="10">
        <f t="shared" si="1"/>
        <v>1.0000000000221188</v>
      </c>
      <c r="J15" s="10">
        <f t="shared" si="1"/>
        <v>0</v>
      </c>
      <c r="K15" s="10">
        <f t="shared" si="1"/>
        <v>9.9999999999340616E-3</v>
      </c>
      <c r="L15" s="10">
        <f t="shared" si="1"/>
        <v>0</v>
      </c>
      <c r="M15" s="10">
        <f t="shared" si="1"/>
        <v>0</v>
      </c>
      <c r="N15" s="10">
        <f t="shared" si="1"/>
        <v>0</v>
      </c>
      <c r="O15" s="10">
        <f t="shared" si="1"/>
        <v>1</v>
      </c>
      <c r="P15" s="10">
        <f t="shared" si="1"/>
        <v>0</v>
      </c>
      <c r="Q15" s="10">
        <f t="shared" si="1"/>
        <v>0</v>
      </c>
      <c r="R15" s="10">
        <f t="shared" si="1"/>
        <v>-5.0803805606847163E-13</v>
      </c>
      <c r="S15" s="10">
        <f t="shared" si="1"/>
        <v>0</v>
      </c>
      <c r="T15" s="10">
        <f t="shared" si="1"/>
        <v>0</v>
      </c>
      <c r="U15" s="10">
        <f t="shared" si="1"/>
        <v>0</v>
      </c>
      <c r="V15" s="10">
        <f t="shared" si="1"/>
        <v>0</v>
      </c>
      <c r="W15" s="10">
        <f t="shared" si="1"/>
        <v>-1</v>
      </c>
      <c r="X15" s="10">
        <f t="shared" si="1"/>
        <v>0</v>
      </c>
      <c r="Y15" s="10">
        <f t="shared" si="1"/>
        <v>0</v>
      </c>
      <c r="Z15" s="10">
        <f t="shared" si="1"/>
        <v>-1</v>
      </c>
      <c r="AA15" s="10">
        <f t="shared" si="1"/>
        <v>0</v>
      </c>
      <c r="AB15" s="10">
        <f t="shared" si="1"/>
        <v>0</v>
      </c>
      <c r="AC15" s="10">
        <f t="shared" si="1"/>
        <v>1</v>
      </c>
      <c r="AD15" s="10">
        <f t="shared" si="1"/>
        <v>0</v>
      </c>
      <c r="AE15" s="10">
        <f t="shared" si="1"/>
        <v>0</v>
      </c>
      <c r="AF15" s="10">
        <f t="shared" si="1"/>
        <v>0</v>
      </c>
      <c r="AG15" s="11">
        <f t="shared" si="0"/>
        <v>178.49000000002152</v>
      </c>
    </row>
    <row r="16" spans="1:33" s="8" customFormat="1" x14ac:dyDescent="0.25">
      <c r="A16" s="3" t="s">
        <v>45</v>
      </c>
      <c r="B16" s="11">
        <v>983</v>
      </c>
      <c r="C16" s="11">
        <v>2728</v>
      </c>
      <c r="D16" s="11">
        <v>421592</v>
      </c>
      <c r="E16" s="11">
        <v>33956</v>
      </c>
      <c r="F16" s="11">
        <v>3705</v>
      </c>
      <c r="G16" s="11">
        <v>2624</v>
      </c>
      <c r="H16" s="11">
        <v>13266</v>
      </c>
      <c r="I16" s="11">
        <v>177529.14</v>
      </c>
      <c r="J16" s="11">
        <v>471</v>
      </c>
      <c r="K16" s="11">
        <v>8405</v>
      </c>
      <c r="L16" s="11">
        <v>14389</v>
      </c>
      <c r="M16" s="11">
        <v>10402</v>
      </c>
      <c r="N16" s="11">
        <v>3641</v>
      </c>
      <c r="O16" s="11">
        <v>1258</v>
      </c>
      <c r="P16" s="11">
        <v>2712</v>
      </c>
      <c r="Q16" s="11">
        <v>2569</v>
      </c>
      <c r="R16" s="11">
        <v>5512.37</v>
      </c>
      <c r="S16" s="11"/>
      <c r="T16" s="11">
        <v>135</v>
      </c>
      <c r="U16" s="11">
        <v>6352</v>
      </c>
      <c r="V16" s="11">
        <v>194</v>
      </c>
      <c r="W16" s="11">
        <v>14111</v>
      </c>
      <c r="X16" s="11">
        <v>4493</v>
      </c>
      <c r="Y16" s="11">
        <v>27188</v>
      </c>
      <c r="Z16" s="11">
        <v>4584</v>
      </c>
      <c r="AA16" s="11">
        <v>37059</v>
      </c>
      <c r="AB16" s="11">
        <v>30785</v>
      </c>
      <c r="AC16" s="11">
        <v>1094644</v>
      </c>
      <c r="AD16" s="11">
        <v>194052</v>
      </c>
      <c r="AE16" s="11">
        <v>172335</v>
      </c>
      <c r="AF16" s="11">
        <v>8177</v>
      </c>
      <c r="AG16" s="11">
        <f t="shared" si="0"/>
        <v>2299851.5099999998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G1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3.14062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9" t="s">
        <v>288</v>
      </c>
    </row>
    <row r="2" spans="1:33" x14ac:dyDescent="0.25">
      <c r="A2" s="6" t="s">
        <v>103</v>
      </c>
    </row>
    <row r="3" spans="1:33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x14ac:dyDescent="0.25">
      <c r="A4" s="2" t="s">
        <v>93</v>
      </c>
      <c r="B4" s="10">
        <v>610</v>
      </c>
      <c r="C4" s="10">
        <v>4199</v>
      </c>
      <c r="D4" s="10"/>
      <c r="E4" s="10">
        <v>15134</v>
      </c>
      <c r="F4" s="10">
        <v>3577</v>
      </c>
      <c r="G4" s="10">
        <v>4665</v>
      </c>
      <c r="H4" s="10">
        <v>5295</v>
      </c>
      <c r="I4" s="10">
        <v>10225.219999999999</v>
      </c>
      <c r="J4" s="10">
        <v>176</v>
      </c>
      <c r="K4" s="10">
        <v>2141.56</v>
      </c>
      <c r="L4" s="10">
        <v>4846</v>
      </c>
      <c r="M4" s="10">
        <v>3147</v>
      </c>
      <c r="N4" s="10">
        <v>7090</v>
      </c>
      <c r="O4" s="10">
        <v>467</v>
      </c>
      <c r="P4" s="10">
        <v>2749</v>
      </c>
      <c r="Q4" s="10">
        <v>214</v>
      </c>
      <c r="R4" s="10">
        <v>663.47</v>
      </c>
      <c r="S4" s="10"/>
      <c r="T4" s="10">
        <v>913</v>
      </c>
      <c r="U4" s="10">
        <v>2383</v>
      </c>
      <c r="V4" s="10">
        <v>538</v>
      </c>
      <c r="W4" s="10">
        <v>2619</v>
      </c>
      <c r="X4" s="10">
        <v>3016</v>
      </c>
      <c r="Y4" s="10">
        <v>9162</v>
      </c>
      <c r="Z4" s="10">
        <v>1377</v>
      </c>
      <c r="AA4" s="10">
        <v>4348</v>
      </c>
      <c r="AB4" s="10">
        <v>8498</v>
      </c>
      <c r="AC4" s="10">
        <v>19203</v>
      </c>
      <c r="AD4" s="10">
        <v>10941</v>
      </c>
      <c r="AE4" s="10">
        <v>12458</v>
      </c>
      <c r="AF4" s="10">
        <v>2695</v>
      </c>
      <c r="AG4" s="11">
        <f>SUM(B4:AF4)</f>
        <v>143350.25</v>
      </c>
    </row>
    <row r="5" spans="1:33" ht="15" customHeight="1" x14ac:dyDescent="0.25">
      <c r="A5" s="2" t="s">
        <v>94</v>
      </c>
      <c r="B5" s="10">
        <v>9798</v>
      </c>
      <c r="C5" s="10">
        <v>6502</v>
      </c>
      <c r="D5" s="10">
        <v>616610</v>
      </c>
      <c r="E5" s="10">
        <v>113761</v>
      </c>
      <c r="F5" s="10">
        <v>1873</v>
      </c>
      <c r="G5" s="10">
        <v>27131</v>
      </c>
      <c r="H5" s="10">
        <v>45824</v>
      </c>
      <c r="I5" s="10"/>
      <c r="J5" s="10">
        <v>10436</v>
      </c>
      <c r="K5" s="10">
        <v>19857.28</v>
      </c>
      <c r="L5" s="10">
        <v>288057</v>
      </c>
      <c r="M5" s="10">
        <v>223377</v>
      </c>
      <c r="N5" s="10">
        <v>90920</v>
      </c>
      <c r="O5" s="10">
        <v>3061</v>
      </c>
      <c r="P5" s="10">
        <v>6117</v>
      </c>
      <c r="Q5" s="10">
        <v>25694</v>
      </c>
      <c r="R5" s="10">
        <v>621.92999999999995</v>
      </c>
      <c r="S5" s="10"/>
      <c r="T5" s="10">
        <v>54</v>
      </c>
      <c r="U5" s="10">
        <v>34602</v>
      </c>
      <c r="V5" s="10">
        <v>1594</v>
      </c>
      <c r="W5" s="10">
        <v>66652</v>
      </c>
      <c r="X5" s="10">
        <v>39162</v>
      </c>
      <c r="Y5" s="10">
        <v>113554</v>
      </c>
      <c r="Z5" s="10">
        <v>7965</v>
      </c>
      <c r="AA5" s="10">
        <v>3548</v>
      </c>
      <c r="AB5" s="10">
        <v>152940</v>
      </c>
      <c r="AC5" s="10">
        <v>138892</v>
      </c>
      <c r="AD5" s="10">
        <v>70513</v>
      </c>
      <c r="AE5" s="10">
        <v>109800</v>
      </c>
      <c r="AF5" s="10">
        <v>55414</v>
      </c>
      <c r="AG5" s="11">
        <f>SUM(B5:AF5)</f>
        <v>2284330.21</v>
      </c>
    </row>
    <row r="6" spans="1:33" ht="15" customHeight="1" x14ac:dyDescent="0.25">
      <c r="A6" s="2" t="s">
        <v>95</v>
      </c>
      <c r="B6" s="10"/>
      <c r="C6" s="10"/>
      <c r="D6" s="10"/>
      <c r="E6" s="10">
        <v>13064</v>
      </c>
      <c r="F6" s="10"/>
      <c r="G6" s="10">
        <v>22925</v>
      </c>
      <c r="H6" s="10"/>
      <c r="I6" s="10"/>
      <c r="J6" s="10"/>
      <c r="K6" s="10"/>
      <c r="L6" s="10"/>
      <c r="M6" s="10">
        <v>4000</v>
      </c>
      <c r="N6" s="10">
        <v>3380</v>
      </c>
      <c r="O6" s="10">
        <v>3045</v>
      </c>
      <c r="P6" s="10"/>
      <c r="Q6" s="10">
        <v>12356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>
        <v>9573</v>
      </c>
      <c r="AD6" s="10">
        <v>9753</v>
      </c>
      <c r="AE6" s="10"/>
      <c r="AF6" s="10"/>
      <c r="AG6" s="11">
        <f>SUM(B6:AF6)</f>
        <v>78096</v>
      </c>
    </row>
    <row r="7" spans="1:33" ht="15" customHeight="1" x14ac:dyDescent="0.25">
      <c r="A7" s="2" t="s">
        <v>96</v>
      </c>
      <c r="B7" s="10"/>
      <c r="C7" s="10"/>
      <c r="D7" s="10"/>
      <c r="E7" s="10">
        <v>116803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>
        <v>93803</v>
      </c>
      <c r="AD7" s="10">
        <v>44666</v>
      </c>
      <c r="AE7" s="10"/>
      <c r="AF7" s="10">
        <v>19995</v>
      </c>
      <c r="AG7" s="11">
        <f>SUM(B7:AF7)</f>
        <v>275267</v>
      </c>
    </row>
    <row r="8" spans="1:33" ht="15" customHeight="1" x14ac:dyDescent="0.25">
      <c r="A8" s="28" t="s">
        <v>289</v>
      </c>
      <c r="B8" s="10">
        <v>3525</v>
      </c>
      <c r="C8" s="10">
        <v>218</v>
      </c>
      <c r="D8" s="10"/>
      <c r="E8" s="10"/>
      <c r="F8" s="10">
        <v>2796</v>
      </c>
      <c r="G8" s="10">
        <v>125522</v>
      </c>
      <c r="H8" s="10">
        <v>2824</v>
      </c>
      <c r="I8" s="10">
        <v>4293.0600000000004</v>
      </c>
      <c r="J8" s="10">
        <v>2291</v>
      </c>
      <c r="K8" s="10">
        <v>13355.46</v>
      </c>
      <c r="L8" s="10">
        <v>88613</v>
      </c>
      <c r="M8" s="10">
        <v>315477</v>
      </c>
      <c r="N8" s="10">
        <v>76999</v>
      </c>
      <c r="O8" s="10">
        <v>5666</v>
      </c>
      <c r="P8" s="10">
        <v>40865</v>
      </c>
      <c r="Q8" s="10">
        <v>49764</v>
      </c>
      <c r="R8" s="10">
        <v>123.24</v>
      </c>
      <c r="S8" s="10"/>
      <c r="T8" s="10">
        <v>794</v>
      </c>
      <c r="U8" s="10">
        <v>1225</v>
      </c>
      <c r="V8" s="10">
        <v>4275</v>
      </c>
      <c r="W8" s="10">
        <v>72054</v>
      </c>
      <c r="X8" s="10">
        <v>12407</v>
      </c>
      <c r="Y8" s="10">
        <v>50108</v>
      </c>
      <c r="Z8" s="10">
        <v>24734</v>
      </c>
      <c r="AA8" s="10">
        <v>481</v>
      </c>
      <c r="AB8" s="10">
        <v>157708</v>
      </c>
      <c r="AC8" s="10"/>
      <c r="AD8" s="10"/>
      <c r="AE8" s="10">
        <v>33854</v>
      </c>
      <c r="AF8" s="10"/>
      <c r="AG8" s="11"/>
    </row>
    <row r="9" spans="1:33" ht="15" customHeight="1" x14ac:dyDescent="0.25">
      <c r="A9" s="28" t="s">
        <v>290</v>
      </c>
      <c r="B9" s="10">
        <v>111</v>
      </c>
      <c r="C9" s="10">
        <v>2152</v>
      </c>
      <c r="D9" s="10"/>
      <c r="E9" s="10"/>
      <c r="F9" s="10">
        <v>11946</v>
      </c>
      <c r="G9" s="10">
        <v>2973</v>
      </c>
      <c r="H9" s="10"/>
      <c r="I9" s="10">
        <v>19176.740000000002</v>
      </c>
      <c r="J9" s="10">
        <v>216</v>
      </c>
      <c r="K9" s="10">
        <v>2934.18</v>
      </c>
      <c r="L9" s="10">
        <v>4823</v>
      </c>
      <c r="M9" s="10">
        <v>36940</v>
      </c>
      <c r="N9" s="10">
        <v>2736</v>
      </c>
      <c r="O9" s="10">
        <v>588</v>
      </c>
      <c r="P9" s="10">
        <v>336</v>
      </c>
      <c r="Q9" s="10">
        <v>1151</v>
      </c>
      <c r="R9" s="10">
        <v>644.23</v>
      </c>
      <c r="S9" s="10"/>
      <c r="T9" s="10">
        <v>586</v>
      </c>
      <c r="U9" s="10">
        <v>2647</v>
      </c>
      <c r="V9" s="10">
        <v>176</v>
      </c>
      <c r="W9" s="10">
        <v>11731</v>
      </c>
      <c r="X9" s="10">
        <v>2409</v>
      </c>
      <c r="Y9" s="10">
        <v>3205</v>
      </c>
      <c r="Z9" s="10">
        <v>1988</v>
      </c>
      <c r="AA9" s="10">
        <v>9358</v>
      </c>
      <c r="AB9" s="10">
        <v>8862</v>
      </c>
      <c r="AC9" s="10"/>
      <c r="AD9" s="10"/>
      <c r="AE9" s="10"/>
      <c r="AF9" s="10"/>
      <c r="AG9" s="11"/>
    </row>
    <row r="10" spans="1:33" ht="15" customHeight="1" x14ac:dyDescent="0.25">
      <c r="A10" s="2" t="s">
        <v>97</v>
      </c>
      <c r="B10" s="10"/>
      <c r="C10" s="10">
        <v>16750</v>
      </c>
      <c r="D10" s="10"/>
      <c r="E10" s="10">
        <v>43173</v>
      </c>
      <c r="F10" s="10">
        <v>2958</v>
      </c>
      <c r="G10" s="10">
        <v>6121</v>
      </c>
      <c r="H10" s="10">
        <v>108501</v>
      </c>
      <c r="I10" s="10">
        <v>7169.01</v>
      </c>
      <c r="J10" s="10">
        <v>695</v>
      </c>
      <c r="K10" s="10">
        <v>17242.21</v>
      </c>
      <c r="L10" s="10">
        <v>38368</v>
      </c>
      <c r="M10" s="10">
        <v>60539</v>
      </c>
      <c r="N10" s="10">
        <v>1519</v>
      </c>
      <c r="O10" s="10">
        <v>1927</v>
      </c>
      <c r="P10" s="10">
        <v>2832</v>
      </c>
      <c r="Q10" s="10">
        <v>3584</v>
      </c>
      <c r="R10" s="10">
        <v>3142.86</v>
      </c>
      <c r="S10" s="10"/>
      <c r="T10" s="10">
        <v>104</v>
      </c>
      <c r="U10" s="10">
        <v>1459</v>
      </c>
      <c r="V10" s="10">
        <v>178</v>
      </c>
      <c r="W10" s="10">
        <v>22134</v>
      </c>
      <c r="X10" s="10">
        <v>738</v>
      </c>
      <c r="Y10" s="10">
        <v>14739</v>
      </c>
      <c r="Z10" s="10">
        <v>329</v>
      </c>
      <c r="AA10" s="10">
        <v>6835</v>
      </c>
      <c r="AB10" s="10">
        <v>32280</v>
      </c>
      <c r="AC10" s="10">
        <v>186979</v>
      </c>
      <c r="AD10" s="10"/>
      <c r="AE10" s="10"/>
      <c r="AF10" s="10">
        <v>203</v>
      </c>
      <c r="AG10" s="11">
        <f t="shared" ref="AG10:AG17" si="0">SUM(B10:AF10)</f>
        <v>580499.07999999996</v>
      </c>
    </row>
    <row r="11" spans="1:33" ht="15" customHeight="1" x14ac:dyDescent="0.25">
      <c r="A11" s="2" t="s">
        <v>98</v>
      </c>
      <c r="B11" s="10">
        <v>7216</v>
      </c>
      <c r="C11" s="10">
        <v>16917</v>
      </c>
      <c r="D11" s="10">
        <v>91336</v>
      </c>
      <c r="E11" s="10">
        <v>48505</v>
      </c>
      <c r="F11" s="10">
        <v>17185</v>
      </c>
      <c r="G11" s="10">
        <v>430</v>
      </c>
      <c r="H11" s="10">
        <v>19694</v>
      </c>
      <c r="I11" s="10">
        <v>11187.29</v>
      </c>
      <c r="J11" s="10">
        <v>1191</v>
      </c>
      <c r="K11" s="10">
        <v>23672.92</v>
      </c>
      <c r="L11" s="10">
        <v>59778</v>
      </c>
      <c r="M11" s="10">
        <v>119275</v>
      </c>
      <c r="N11" s="10">
        <v>14855</v>
      </c>
      <c r="O11" s="10">
        <v>49</v>
      </c>
      <c r="P11" s="10">
        <v>9507</v>
      </c>
      <c r="Q11" s="10">
        <v>11682</v>
      </c>
      <c r="R11" s="10">
        <v>481.32</v>
      </c>
      <c r="S11" s="10"/>
      <c r="T11" s="10">
        <v>2195</v>
      </c>
      <c r="U11" s="10">
        <v>23313</v>
      </c>
      <c r="V11" s="10">
        <v>1489</v>
      </c>
      <c r="W11" s="10">
        <v>64138</v>
      </c>
      <c r="X11" s="10">
        <v>16403</v>
      </c>
      <c r="Y11" s="10">
        <v>8574</v>
      </c>
      <c r="Z11" s="10">
        <v>5064</v>
      </c>
      <c r="AA11" s="10">
        <v>27779</v>
      </c>
      <c r="AB11" s="10">
        <v>35987</v>
      </c>
      <c r="AC11" s="10">
        <v>250294</v>
      </c>
      <c r="AD11" s="10">
        <v>185445</v>
      </c>
      <c r="AE11" s="10">
        <v>303428</v>
      </c>
      <c r="AF11" s="10">
        <v>9073</v>
      </c>
      <c r="AG11" s="11">
        <f t="shared" si="0"/>
        <v>1386143.53</v>
      </c>
    </row>
    <row r="12" spans="1:33" ht="15" customHeight="1" x14ac:dyDescent="0.25">
      <c r="A12" s="2" t="s">
        <v>99</v>
      </c>
      <c r="B12" s="10">
        <v>5</v>
      </c>
      <c r="C12" s="10">
        <v>582</v>
      </c>
      <c r="D12" s="10"/>
      <c r="E12" s="10"/>
      <c r="F12" s="10">
        <v>17</v>
      </c>
      <c r="G12" s="10"/>
      <c r="H12" s="10">
        <v>16</v>
      </c>
      <c r="I12" s="10"/>
      <c r="J12" s="10">
        <v>20</v>
      </c>
      <c r="K12" s="10"/>
      <c r="L12" s="10"/>
      <c r="M12" s="10"/>
      <c r="N12" s="10">
        <v>13</v>
      </c>
      <c r="O12" s="10">
        <v>276</v>
      </c>
      <c r="P12" s="10"/>
      <c r="Q12" s="10"/>
      <c r="R12" s="10"/>
      <c r="S12" s="10"/>
      <c r="T12" s="10">
        <v>70</v>
      </c>
      <c r="U12" s="10"/>
      <c r="V12" s="10"/>
      <c r="W12" s="10"/>
      <c r="X12" s="10"/>
      <c r="Y12" s="10">
        <v>1747</v>
      </c>
      <c r="Z12" s="10"/>
      <c r="AA12" s="10"/>
      <c r="AB12" s="10"/>
      <c r="AC12" s="10"/>
      <c r="AD12" s="10"/>
      <c r="AE12" s="10"/>
      <c r="AF12" s="10"/>
      <c r="AG12" s="11">
        <f t="shared" si="0"/>
        <v>2746</v>
      </c>
    </row>
    <row r="13" spans="1:33" ht="15" customHeight="1" x14ac:dyDescent="0.25">
      <c r="A13" s="2" t="s">
        <v>100</v>
      </c>
      <c r="B13" s="10">
        <v>24251</v>
      </c>
      <c r="C13" s="10">
        <v>16906</v>
      </c>
      <c r="D13" s="10">
        <v>792718</v>
      </c>
      <c r="E13" s="10">
        <v>1133393</v>
      </c>
      <c r="F13" s="10">
        <v>58575</v>
      </c>
      <c r="G13" s="10">
        <v>730765</v>
      </c>
      <c r="H13" s="10">
        <v>446950</v>
      </c>
      <c r="I13" s="10">
        <v>688300.32</v>
      </c>
      <c r="J13" s="10">
        <v>23825</v>
      </c>
      <c r="K13" s="10">
        <v>280163.43</v>
      </c>
      <c r="L13" s="10">
        <v>768989</v>
      </c>
      <c r="M13" s="10">
        <v>2562213</v>
      </c>
      <c r="N13" s="10">
        <v>770570</v>
      </c>
      <c r="O13" s="10">
        <v>51619</v>
      </c>
      <c r="P13" s="10">
        <v>139181</v>
      </c>
      <c r="Q13" s="10">
        <v>213231</v>
      </c>
      <c r="R13" s="10">
        <v>10777.07</v>
      </c>
      <c r="S13" s="10"/>
      <c r="T13" s="10">
        <v>13610</v>
      </c>
      <c r="U13" s="10">
        <v>28164</v>
      </c>
      <c r="V13" s="10">
        <v>41271</v>
      </c>
      <c r="W13" s="10">
        <v>946711</v>
      </c>
      <c r="X13" s="10">
        <v>457657</v>
      </c>
      <c r="Y13" s="10">
        <v>443533</v>
      </c>
      <c r="Z13" s="10">
        <v>766042</v>
      </c>
      <c r="AA13" s="10">
        <v>97299</v>
      </c>
      <c r="AB13" s="10">
        <v>928288</v>
      </c>
      <c r="AC13" s="10">
        <v>3197681</v>
      </c>
      <c r="AD13" s="10">
        <v>1728706</v>
      </c>
      <c r="AE13" s="10">
        <v>2485774</v>
      </c>
      <c r="AF13" s="10">
        <v>164897</v>
      </c>
      <c r="AG13" s="11">
        <f t="shared" si="0"/>
        <v>20012059.82</v>
      </c>
    </row>
    <row r="14" spans="1:33" ht="15" customHeight="1" x14ac:dyDescent="0.25">
      <c r="A14" s="2" t="s">
        <v>101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>
        <v>36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>
        <v>35</v>
      </c>
      <c r="AC14" s="10"/>
      <c r="AD14" s="10"/>
      <c r="AE14" s="10"/>
      <c r="AF14" s="10"/>
      <c r="AG14" s="11">
        <f t="shared" si="0"/>
        <v>71</v>
      </c>
    </row>
    <row r="15" spans="1:33" ht="15" customHeight="1" x14ac:dyDescent="0.25">
      <c r="A15" s="2" t="s">
        <v>102</v>
      </c>
      <c r="B15" s="10"/>
      <c r="C15" s="10">
        <v>187</v>
      </c>
      <c r="D15" s="10">
        <v>6856</v>
      </c>
      <c r="E15" s="10">
        <v>453</v>
      </c>
      <c r="F15" s="10">
        <v>404</v>
      </c>
      <c r="G15" s="10">
        <v>457</v>
      </c>
      <c r="H15" s="10">
        <v>536</v>
      </c>
      <c r="I15" s="10">
        <v>193.77999999999997</v>
      </c>
      <c r="J15" s="10">
        <v>24</v>
      </c>
      <c r="K15" s="10">
        <v>2920.8</v>
      </c>
      <c r="L15" s="10">
        <v>3443</v>
      </c>
      <c r="M15" s="10">
        <v>49757</v>
      </c>
      <c r="N15" s="10">
        <v>2107</v>
      </c>
      <c r="O15" s="10">
        <v>17</v>
      </c>
      <c r="P15" s="10">
        <v>1232</v>
      </c>
      <c r="Q15" s="10">
        <v>323</v>
      </c>
      <c r="R15" s="10">
        <v>146.1</v>
      </c>
      <c r="S15" s="10"/>
      <c r="T15" s="10">
        <v>5</v>
      </c>
      <c r="U15" s="10">
        <v>183</v>
      </c>
      <c r="V15" s="10">
        <v>2.9</v>
      </c>
      <c r="W15" s="10">
        <v>7708</v>
      </c>
      <c r="X15" s="10">
        <v>830</v>
      </c>
      <c r="Y15" s="10">
        <v>980</v>
      </c>
      <c r="Z15" s="10">
        <v>1980</v>
      </c>
      <c r="AA15" s="10">
        <v>2254</v>
      </c>
      <c r="AB15" s="10">
        <v>3722</v>
      </c>
      <c r="AC15" s="10">
        <v>21977</v>
      </c>
      <c r="AD15" s="10">
        <v>9999</v>
      </c>
      <c r="AE15" s="10">
        <v>8167</v>
      </c>
      <c r="AF15" s="10">
        <v>888</v>
      </c>
      <c r="AG15" s="11">
        <f t="shared" si="0"/>
        <v>127752.58</v>
      </c>
    </row>
    <row r="16" spans="1:33" x14ac:dyDescent="0.25">
      <c r="A16" s="2" t="s">
        <v>36</v>
      </c>
      <c r="B16" s="10">
        <f>B17-B15-B14-B13-B12-B11-B10-B7-B6-B5-B4</f>
        <v>13153</v>
      </c>
      <c r="C16" s="10">
        <f t="shared" ref="C16:AF16" si="1">C17-C15-C14-C13-C12-C11-C10-C7-C6-C5-C4</f>
        <v>14343</v>
      </c>
      <c r="D16" s="10">
        <f t="shared" si="1"/>
        <v>651774</v>
      </c>
      <c r="E16" s="10">
        <f t="shared" si="1"/>
        <v>23242</v>
      </c>
      <c r="F16" s="10">
        <f t="shared" si="1"/>
        <v>21815</v>
      </c>
      <c r="G16" s="10">
        <f t="shared" si="1"/>
        <v>153284</v>
      </c>
      <c r="H16" s="10">
        <f t="shared" si="1"/>
        <v>23019</v>
      </c>
      <c r="I16" s="10">
        <f t="shared" si="1"/>
        <v>26372.760000000024</v>
      </c>
      <c r="J16" s="10">
        <f t="shared" si="1"/>
        <v>2951</v>
      </c>
      <c r="K16" s="10">
        <f t="shared" si="1"/>
        <v>20913.622711100008</v>
      </c>
      <c r="L16" s="10">
        <f t="shared" si="1"/>
        <v>99188</v>
      </c>
      <c r="M16" s="10">
        <f t="shared" si="1"/>
        <v>373117</v>
      </c>
      <c r="N16" s="10">
        <f t="shared" si="1"/>
        <v>104852</v>
      </c>
      <c r="O16" s="10">
        <f t="shared" si="1"/>
        <v>13456</v>
      </c>
      <c r="P16" s="10">
        <f t="shared" si="1"/>
        <v>47025</v>
      </c>
      <c r="Q16" s="10">
        <f t="shared" si="1"/>
        <v>59021</v>
      </c>
      <c r="R16" s="10">
        <f t="shared" si="1"/>
        <v>11294.640000000001</v>
      </c>
      <c r="S16" s="10">
        <f t="shared" si="1"/>
        <v>0</v>
      </c>
      <c r="T16" s="10">
        <f t="shared" si="1"/>
        <v>1416</v>
      </c>
      <c r="U16" s="10">
        <f t="shared" si="1"/>
        <v>9846</v>
      </c>
      <c r="V16" s="10">
        <f t="shared" si="1"/>
        <v>4743.0999999999985</v>
      </c>
      <c r="W16" s="10">
        <f t="shared" si="1"/>
        <v>108242</v>
      </c>
      <c r="X16" s="10">
        <f t="shared" si="1"/>
        <v>19439</v>
      </c>
      <c r="Y16" s="10">
        <f t="shared" si="1"/>
        <v>67030</v>
      </c>
      <c r="Z16" s="10">
        <f t="shared" si="1"/>
        <v>35459</v>
      </c>
      <c r="AA16" s="10">
        <f t="shared" si="1"/>
        <v>46318</v>
      </c>
      <c r="AB16" s="10">
        <f t="shared" si="1"/>
        <v>181609</v>
      </c>
      <c r="AC16" s="10">
        <f t="shared" si="1"/>
        <v>66876</v>
      </c>
      <c r="AD16" s="10">
        <f t="shared" si="1"/>
        <v>6301</v>
      </c>
      <c r="AE16" s="10">
        <f t="shared" si="1"/>
        <v>47884</v>
      </c>
      <c r="AF16" s="10">
        <f t="shared" si="1"/>
        <v>1322</v>
      </c>
      <c r="AG16" s="11">
        <f t="shared" si="0"/>
        <v>2255306.1227110997</v>
      </c>
    </row>
    <row r="17" spans="1:33" s="8" customFormat="1" x14ac:dyDescent="0.25">
      <c r="A17" s="3" t="s">
        <v>45</v>
      </c>
      <c r="B17" s="11">
        <v>55033</v>
      </c>
      <c r="C17" s="11">
        <v>76386</v>
      </c>
      <c r="D17" s="11">
        <v>2159294</v>
      </c>
      <c r="E17" s="11">
        <v>1507528</v>
      </c>
      <c r="F17" s="11">
        <v>106404</v>
      </c>
      <c r="G17" s="11">
        <v>945778</v>
      </c>
      <c r="H17" s="11">
        <v>649835</v>
      </c>
      <c r="I17" s="11">
        <v>743448.38</v>
      </c>
      <c r="J17" s="11">
        <v>39318</v>
      </c>
      <c r="K17" s="11">
        <v>366911.82271109999</v>
      </c>
      <c r="L17" s="11">
        <v>1262705</v>
      </c>
      <c r="M17" s="11">
        <v>3395425</v>
      </c>
      <c r="N17" s="11">
        <v>995306</v>
      </c>
      <c r="O17" s="11">
        <v>73917</v>
      </c>
      <c r="P17" s="11">
        <v>208643</v>
      </c>
      <c r="Q17" s="11">
        <v>326105</v>
      </c>
      <c r="R17" s="11">
        <v>27127.39</v>
      </c>
      <c r="S17" s="11"/>
      <c r="T17" s="11">
        <v>18367</v>
      </c>
      <c r="U17" s="11">
        <v>99950</v>
      </c>
      <c r="V17" s="11">
        <v>49816</v>
      </c>
      <c r="W17" s="11">
        <v>1218204</v>
      </c>
      <c r="X17" s="11">
        <v>537245</v>
      </c>
      <c r="Y17" s="11">
        <v>659319</v>
      </c>
      <c r="Z17" s="11">
        <v>818216</v>
      </c>
      <c r="AA17" s="11">
        <v>188381</v>
      </c>
      <c r="AB17" s="11">
        <v>1343359</v>
      </c>
      <c r="AC17" s="11">
        <v>3985278</v>
      </c>
      <c r="AD17" s="11">
        <v>2066324</v>
      </c>
      <c r="AE17" s="11">
        <v>2967511</v>
      </c>
      <c r="AF17" s="11">
        <v>254487</v>
      </c>
      <c r="AG17" s="11">
        <f t="shared" si="0"/>
        <v>27145621.592711098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9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customWidth="1"/>
    <col min="2" max="33" width="16" customWidth="1"/>
  </cols>
  <sheetData>
    <row r="1" spans="1:33" s="7" customFormat="1" ht="18.75" x14ac:dyDescent="0.3">
      <c r="A1" s="9" t="s">
        <v>295</v>
      </c>
    </row>
    <row r="2" spans="1:33" s="7" customFormat="1" x14ac:dyDescent="0.25">
      <c r="A2" s="6" t="s">
        <v>103</v>
      </c>
    </row>
    <row r="3" spans="1:33" s="7" customFormat="1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251</v>
      </c>
      <c r="M3" s="19" t="s">
        <v>9</v>
      </c>
      <c r="N3" s="19" t="s">
        <v>10</v>
      </c>
      <c r="O3" s="19" t="s">
        <v>11</v>
      </c>
      <c r="P3" s="19" t="s">
        <v>12</v>
      </c>
      <c r="Q3" s="19" t="s">
        <v>13</v>
      </c>
      <c r="R3" s="19" t="s">
        <v>14</v>
      </c>
      <c r="S3" s="19" t="s">
        <v>243</v>
      </c>
      <c r="T3" s="19" t="s">
        <v>276</v>
      </c>
      <c r="U3" s="19" t="s">
        <v>15</v>
      </c>
      <c r="V3" s="19" t="s">
        <v>244</v>
      </c>
      <c r="W3" s="19" t="s">
        <v>239</v>
      </c>
      <c r="X3" s="19" t="s">
        <v>245</v>
      </c>
      <c r="Y3" s="19" t="s">
        <v>18</v>
      </c>
      <c r="Z3" s="19" t="s">
        <v>19</v>
      </c>
      <c r="AA3" s="19" t="s">
        <v>20</v>
      </c>
      <c r="AB3" s="19" t="s">
        <v>21</v>
      </c>
      <c r="AC3" s="19" t="s">
        <v>22</v>
      </c>
      <c r="AD3" s="19" t="s">
        <v>246</v>
      </c>
      <c r="AE3" s="19" t="s">
        <v>247</v>
      </c>
      <c r="AF3" s="19" t="s">
        <v>23</v>
      </c>
      <c r="AG3" s="19" t="s">
        <v>24</v>
      </c>
    </row>
    <row r="4" spans="1:33" s="7" customFormat="1" x14ac:dyDescent="0.25">
      <c r="A4" s="10" t="s">
        <v>291</v>
      </c>
      <c r="B4" s="10">
        <v>34696</v>
      </c>
      <c r="C4" s="10">
        <v>76822</v>
      </c>
      <c r="D4" s="10">
        <v>2187</v>
      </c>
      <c r="E4" s="10">
        <v>405518</v>
      </c>
      <c r="F4" s="10">
        <v>172208</v>
      </c>
      <c r="G4" s="10">
        <v>250765</v>
      </c>
      <c r="H4" s="10">
        <v>242858</v>
      </c>
      <c r="I4" s="10">
        <v>48292.18</v>
      </c>
      <c r="J4" s="10">
        <v>12915</v>
      </c>
      <c r="K4" s="10">
        <v>146245.85</v>
      </c>
      <c r="L4" s="10"/>
      <c r="M4" s="10">
        <v>453954</v>
      </c>
      <c r="N4" s="10">
        <v>815810</v>
      </c>
      <c r="O4" s="10">
        <v>279060</v>
      </c>
      <c r="P4" s="10">
        <v>45362</v>
      </c>
      <c r="Q4" s="10">
        <v>77728</v>
      </c>
      <c r="R4" s="10">
        <v>78013</v>
      </c>
      <c r="S4" s="10">
        <v>50416.54</v>
      </c>
      <c r="T4" s="10">
        <v>115666</v>
      </c>
      <c r="U4" s="10"/>
      <c r="V4" s="10">
        <v>19421</v>
      </c>
      <c r="W4" s="10">
        <v>19378</v>
      </c>
      <c r="X4" s="10">
        <v>230243</v>
      </c>
      <c r="Y4" s="10">
        <v>124735</v>
      </c>
      <c r="Z4" s="10">
        <v>309141</v>
      </c>
      <c r="AA4" s="10">
        <v>89736</v>
      </c>
      <c r="AB4" s="10">
        <v>582991</v>
      </c>
      <c r="AC4" s="10">
        <v>438916</v>
      </c>
      <c r="AD4" s="10">
        <v>1416686</v>
      </c>
      <c r="AE4" s="10">
        <v>616109</v>
      </c>
      <c r="AF4" s="10">
        <v>711622</v>
      </c>
      <c r="AG4" s="10">
        <v>102265</v>
      </c>
    </row>
    <row r="5" spans="1:33" s="7" customFormat="1" x14ac:dyDescent="0.25">
      <c r="A5" s="10" t="s">
        <v>292</v>
      </c>
      <c r="B5" s="10"/>
      <c r="C5" s="10"/>
      <c r="D5" s="10"/>
      <c r="E5" s="10"/>
      <c r="F5" s="10"/>
      <c r="G5" s="10"/>
      <c r="H5" s="10"/>
      <c r="I5" s="10">
        <v>23885</v>
      </c>
      <c r="J5" s="10"/>
      <c r="K5" s="10"/>
      <c r="L5" s="10"/>
      <c r="M5" s="10"/>
      <c r="N5" s="10"/>
      <c r="O5" s="10"/>
      <c r="P5" s="10"/>
      <c r="Q5" s="10"/>
      <c r="R5" s="10">
        <v>27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>
        <v>24031</v>
      </c>
      <c r="AF5" s="10"/>
      <c r="AG5" s="10"/>
    </row>
    <row r="6" spans="1:33" s="7" customFormat="1" x14ac:dyDescent="0.25">
      <c r="A6" s="10" t="s">
        <v>293</v>
      </c>
      <c r="B6" s="10"/>
      <c r="C6" s="10"/>
      <c r="D6" s="10"/>
      <c r="E6" s="10">
        <v>7950</v>
      </c>
      <c r="F6" s="10"/>
      <c r="G6" s="10"/>
      <c r="H6" s="10"/>
      <c r="I6" s="10"/>
      <c r="J6" s="10"/>
      <c r="K6" s="10"/>
      <c r="L6" s="10"/>
      <c r="M6" s="10">
        <v>1703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>
        <v>3014</v>
      </c>
      <c r="Y6" s="10"/>
      <c r="Z6" s="10">
        <v>3716</v>
      </c>
      <c r="AA6" s="10">
        <v>24</v>
      </c>
      <c r="AB6" s="10"/>
      <c r="AC6" s="10">
        <v>10771</v>
      </c>
      <c r="AD6" s="10"/>
      <c r="AE6" s="10"/>
      <c r="AF6" s="10"/>
      <c r="AG6" s="10"/>
    </row>
    <row r="7" spans="1:33" s="7" customFormat="1" x14ac:dyDescent="0.25">
      <c r="A7" s="10" t="s">
        <v>294</v>
      </c>
      <c r="B7" s="10">
        <v>1073</v>
      </c>
      <c r="C7" s="10"/>
      <c r="D7" s="10">
        <v>5803</v>
      </c>
      <c r="E7" s="10">
        <v>2507</v>
      </c>
      <c r="F7" s="10">
        <v>1561</v>
      </c>
      <c r="G7" s="10">
        <v>5622</v>
      </c>
      <c r="H7" s="10"/>
      <c r="I7" s="10">
        <v>9523.85</v>
      </c>
      <c r="J7" s="10">
        <v>766</v>
      </c>
      <c r="K7" s="10">
        <v>4244.71</v>
      </c>
      <c r="L7" s="10"/>
      <c r="M7" s="10">
        <v>1133</v>
      </c>
      <c r="N7" s="10">
        <v>6304</v>
      </c>
      <c r="O7" s="10">
        <v>6422</v>
      </c>
      <c r="P7" s="10">
        <v>1027</v>
      </c>
      <c r="Q7" s="10"/>
      <c r="R7" s="10">
        <v>1380</v>
      </c>
      <c r="S7" s="10"/>
      <c r="T7" s="10">
        <v>1064</v>
      </c>
      <c r="U7" s="10"/>
      <c r="V7" s="10">
        <v>41</v>
      </c>
      <c r="W7" s="10">
        <v>1620</v>
      </c>
      <c r="X7" s="10">
        <v>2414</v>
      </c>
      <c r="Y7" s="10"/>
      <c r="Z7" s="10">
        <v>1651</v>
      </c>
      <c r="AA7" s="10">
        <v>164</v>
      </c>
      <c r="AB7" s="10"/>
      <c r="AC7" s="10">
        <v>1845</v>
      </c>
      <c r="AD7" s="10">
        <v>76983</v>
      </c>
      <c r="AE7" s="10"/>
      <c r="AF7" s="10">
        <v>675</v>
      </c>
      <c r="AG7" s="10"/>
    </row>
    <row r="8" spans="1:33" s="7" customFormat="1" x14ac:dyDescent="0.25">
      <c r="A8" s="10" t="s">
        <v>36</v>
      </c>
      <c r="B8" s="10"/>
      <c r="C8" s="10">
        <v>4282</v>
      </c>
      <c r="D8" s="10">
        <v>6287</v>
      </c>
      <c r="E8" s="10"/>
      <c r="F8" s="10">
        <v>6</v>
      </c>
      <c r="G8" s="10"/>
      <c r="H8" s="10">
        <v>1310</v>
      </c>
      <c r="I8" s="10">
        <v>10546.3</v>
      </c>
      <c r="J8" s="10">
        <v>191</v>
      </c>
      <c r="K8" s="10"/>
      <c r="L8" s="10"/>
      <c r="M8" s="10"/>
      <c r="N8" s="10"/>
      <c r="O8" s="10"/>
      <c r="P8" s="10">
        <v>109</v>
      </c>
      <c r="Q8" s="10">
        <f>1543+150</f>
        <v>1693</v>
      </c>
      <c r="R8" s="10">
        <v>52</v>
      </c>
      <c r="S8" s="10">
        <v>315.70999999999998</v>
      </c>
      <c r="T8" s="10"/>
      <c r="U8" s="10"/>
      <c r="V8" s="10"/>
      <c r="W8" s="10"/>
      <c r="X8" s="10">
        <v>1000</v>
      </c>
      <c r="Y8" s="10">
        <v>140</v>
      </c>
      <c r="Z8" s="10">
        <v>13587</v>
      </c>
      <c r="AA8" s="10">
        <v>2360</v>
      </c>
      <c r="AB8" s="10">
        <v>2778</v>
      </c>
      <c r="AC8" s="10"/>
      <c r="AD8" s="10">
        <v>118907</v>
      </c>
      <c r="AE8" s="10">
        <v>142511</v>
      </c>
      <c r="AF8" s="10">
        <v>122664</v>
      </c>
      <c r="AG8" s="10">
        <v>168</v>
      </c>
    </row>
    <row r="9" spans="1:33" s="8" customFormat="1" x14ac:dyDescent="0.25">
      <c r="A9" s="11" t="s">
        <v>45</v>
      </c>
      <c r="B9" s="11">
        <f>SUM(B4:B8)</f>
        <v>35769</v>
      </c>
      <c r="C9" s="11">
        <f>SUM(C4:C8)</f>
        <v>81104</v>
      </c>
      <c r="D9" s="11">
        <f>SUM(D4:D8)</f>
        <v>14277</v>
      </c>
      <c r="E9" s="11">
        <f>SUM(E4:E8)</f>
        <v>415975</v>
      </c>
      <c r="F9" s="11">
        <f>SUM(F4:F8)</f>
        <v>173775</v>
      </c>
      <c r="G9" s="11">
        <f t="shared" ref="G9:Q9" si="0">SUM(G4:G8)</f>
        <v>256387</v>
      </c>
      <c r="H9" s="11">
        <f t="shared" si="0"/>
        <v>244168</v>
      </c>
      <c r="I9" s="11">
        <f t="shared" si="0"/>
        <v>92247.33</v>
      </c>
      <c r="J9" s="11">
        <f t="shared" si="0"/>
        <v>13872</v>
      </c>
      <c r="K9" s="11">
        <f t="shared" si="0"/>
        <v>150490.56</v>
      </c>
      <c r="L9" s="11">
        <f t="shared" si="0"/>
        <v>0</v>
      </c>
      <c r="M9" s="11">
        <f t="shared" si="0"/>
        <v>456790</v>
      </c>
      <c r="N9" s="11">
        <f t="shared" si="0"/>
        <v>822114</v>
      </c>
      <c r="O9" s="11">
        <f t="shared" si="0"/>
        <v>285482</v>
      </c>
      <c r="P9" s="11">
        <f t="shared" si="0"/>
        <v>46498</v>
      </c>
      <c r="Q9" s="11">
        <f t="shared" si="0"/>
        <v>79421</v>
      </c>
      <c r="R9" s="11">
        <f t="shared" ref="R9:AG9" si="1">SUM(R4:R8)</f>
        <v>79472</v>
      </c>
      <c r="S9" s="11">
        <f t="shared" si="1"/>
        <v>50732.25</v>
      </c>
      <c r="T9" s="11">
        <f t="shared" si="1"/>
        <v>116730</v>
      </c>
      <c r="U9" s="11">
        <f t="shared" si="1"/>
        <v>0</v>
      </c>
      <c r="V9" s="11">
        <f t="shared" si="1"/>
        <v>19462</v>
      </c>
      <c r="W9" s="11">
        <f t="shared" si="1"/>
        <v>20998</v>
      </c>
      <c r="X9" s="11">
        <f t="shared" si="1"/>
        <v>236671</v>
      </c>
      <c r="Y9" s="11">
        <f t="shared" si="1"/>
        <v>124875</v>
      </c>
      <c r="Z9" s="11">
        <f t="shared" si="1"/>
        <v>328095</v>
      </c>
      <c r="AA9" s="11">
        <f t="shared" si="1"/>
        <v>92284</v>
      </c>
      <c r="AB9" s="11">
        <f t="shared" si="1"/>
        <v>585769</v>
      </c>
      <c r="AC9" s="11">
        <f t="shared" si="1"/>
        <v>451532</v>
      </c>
      <c r="AD9" s="11">
        <f t="shared" si="1"/>
        <v>1612576</v>
      </c>
      <c r="AE9" s="11">
        <f t="shared" si="1"/>
        <v>782651</v>
      </c>
      <c r="AF9" s="11">
        <f t="shared" si="1"/>
        <v>834961</v>
      </c>
      <c r="AG9" s="11">
        <f t="shared" si="1"/>
        <v>102433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F2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defaultRowHeight="15" x14ac:dyDescent="0.25"/>
  <cols>
    <col min="1" max="1" width="39.28515625" customWidth="1"/>
    <col min="2" max="5" width="16" customWidth="1"/>
    <col min="6" max="6" width="16" style="39" customWidth="1"/>
    <col min="7" max="28" width="16" customWidth="1"/>
    <col min="29" max="29" width="16" style="39" customWidth="1"/>
    <col min="30" max="32" width="16" customWidth="1"/>
  </cols>
  <sheetData>
    <row r="1" spans="1:32" ht="18.75" x14ac:dyDescent="0.3">
      <c r="A1" s="21" t="s">
        <v>296</v>
      </c>
    </row>
    <row r="2" spans="1:32" x14ac:dyDescent="0.25">
      <c r="A2" s="1" t="s">
        <v>0</v>
      </c>
      <c r="B2" s="19" t="s">
        <v>1</v>
      </c>
      <c r="C2" s="19" t="s">
        <v>240</v>
      </c>
      <c r="D2" s="19" t="s">
        <v>3</v>
      </c>
      <c r="E2" s="19" t="s">
        <v>4</v>
      </c>
      <c r="F2" s="19" t="s">
        <v>241</v>
      </c>
      <c r="G2" s="19" t="s">
        <v>242</v>
      </c>
      <c r="H2" s="19" t="s">
        <v>251</v>
      </c>
      <c r="I2" s="19" t="s">
        <v>7</v>
      </c>
      <c r="J2" s="19" t="s">
        <v>6</v>
      </c>
      <c r="K2" s="19" t="s">
        <v>8</v>
      </c>
      <c r="L2" s="19" t="s">
        <v>9</v>
      </c>
      <c r="M2" s="19" t="s">
        <v>10</v>
      </c>
      <c r="N2" s="19" t="s">
        <v>11</v>
      </c>
      <c r="O2" s="19" t="s">
        <v>12</v>
      </c>
      <c r="P2" s="19" t="s">
        <v>13</v>
      </c>
      <c r="Q2" s="19" t="s">
        <v>14</v>
      </c>
      <c r="R2" s="19" t="s">
        <v>243</v>
      </c>
      <c r="S2" s="19" t="s">
        <v>15</v>
      </c>
      <c r="T2" s="19" t="s">
        <v>244</v>
      </c>
      <c r="U2" s="19" t="s">
        <v>250</v>
      </c>
      <c r="V2" s="19" t="s">
        <v>239</v>
      </c>
      <c r="W2" s="19" t="s">
        <v>245</v>
      </c>
      <c r="X2" s="19" t="s">
        <v>18</v>
      </c>
      <c r="Y2" s="19" t="s">
        <v>19</v>
      </c>
      <c r="Z2" s="19" t="s">
        <v>20</v>
      </c>
      <c r="AA2" s="19" t="s">
        <v>21</v>
      </c>
      <c r="AB2" s="19" t="s">
        <v>22</v>
      </c>
      <c r="AC2" s="19" t="s">
        <v>246</v>
      </c>
      <c r="AD2" s="19" t="s">
        <v>247</v>
      </c>
      <c r="AE2" s="19" t="s">
        <v>23</v>
      </c>
      <c r="AF2" s="19" t="s">
        <v>24</v>
      </c>
    </row>
    <row r="3" spans="1:32" x14ac:dyDescent="0.25">
      <c r="A3" s="15" t="s">
        <v>128</v>
      </c>
      <c r="B3" s="35">
        <v>0.86899999999999999</v>
      </c>
      <c r="C3" s="34">
        <v>0.72</v>
      </c>
      <c r="D3" s="35">
        <v>-0.42359999999999998</v>
      </c>
      <c r="E3" s="35">
        <v>0.25430000000000003</v>
      </c>
      <c r="F3" s="46">
        <v>0.47</v>
      </c>
      <c r="G3" s="35">
        <v>0.43290000000000001</v>
      </c>
      <c r="H3" s="35">
        <v>0.9405</v>
      </c>
      <c r="I3" s="48">
        <v>0.311</v>
      </c>
      <c r="J3" s="34">
        <v>0.82</v>
      </c>
      <c r="K3" s="34">
        <v>0.24</v>
      </c>
      <c r="L3" s="35">
        <v>0.28789999999999999</v>
      </c>
      <c r="M3" s="34">
        <v>0.28000000000000003</v>
      </c>
      <c r="N3" s="48">
        <v>0.16200000000000001</v>
      </c>
      <c r="O3" s="34">
        <v>0.83</v>
      </c>
      <c r="P3" s="34">
        <v>0.35</v>
      </c>
      <c r="Q3" s="35">
        <v>0.82399999999999995</v>
      </c>
      <c r="R3" s="49">
        <v>0.36</v>
      </c>
      <c r="S3" s="35">
        <v>5.3699999999999998E-2</v>
      </c>
      <c r="T3" s="35">
        <v>1.78</v>
      </c>
      <c r="U3" s="59">
        <v>0.34</v>
      </c>
      <c r="V3" s="35">
        <v>0.28010000000000002</v>
      </c>
      <c r="W3" s="91">
        <v>0.20399999999999999</v>
      </c>
      <c r="X3" s="35">
        <v>0.17799999999999999</v>
      </c>
      <c r="Y3" s="48">
        <v>0.50329999999999997</v>
      </c>
      <c r="Z3" s="35">
        <v>0.1661</v>
      </c>
      <c r="AA3" s="35">
        <v>0.1275</v>
      </c>
      <c r="AB3" s="34">
        <v>0.41</v>
      </c>
      <c r="AC3" s="46">
        <v>6.36</v>
      </c>
      <c r="AD3" s="46">
        <v>16.16</v>
      </c>
      <c r="AE3" s="35">
        <v>0.17169999999999999</v>
      </c>
      <c r="AF3" s="35">
        <v>0.65449999999999997</v>
      </c>
    </row>
    <row r="4" spans="1:32" ht="15" customHeight="1" x14ac:dyDescent="0.25">
      <c r="A4" s="15" t="s">
        <v>129</v>
      </c>
      <c r="B4" s="28">
        <v>0.26</v>
      </c>
      <c r="C4" s="46">
        <v>0.86</v>
      </c>
      <c r="D4" s="28">
        <v>0.02</v>
      </c>
      <c r="E4" s="46">
        <v>0.36</v>
      </c>
      <c r="F4" s="46">
        <v>0.9</v>
      </c>
      <c r="G4" s="28">
        <v>0.65</v>
      </c>
      <c r="H4" s="28">
        <v>0.66</v>
      </c>
      <c r="I4" s="46">
        <v>0.03</v>
      </c>
      <c r="J4" s="28">
        <v>0.85</v>
      </c>
      <c r="K4" s="34">
        <v>0.69</v>
      </c>
      <c r="L4" s="28">
        <v>0.92</v>
      </c>
      <c r="M4" s="28">
        <v>0.6</v>
      </c>
      <c r="N4" s="28"/>
      <c r="O4" s="28">
        <v>0.6</v>
      </c>
      <c r="P4" s="28">
        <v>0.54</v>
      </c>
      <c r="Q4" s="28">
        <v>0.69</v>
      </c>
      <c r="R4" s="50">
        <v>1.29</v>
      </c>
      <c r="S4" s="35">
        <v>1.31</v>
      </c>
      <c r="T4" s="35">
        <v>0.11</v>
      </c>
      <c r="U4" s="60" t="s">
        <v>318</v>
      </c>
      <c r="V4" s="28">
        <v>0.67</v>
      </c>
      <c r="W4" s="28">
        <v>1.04</v>
      </c>
      <c r="X4" s="28">
        <v>0.49</v>
      </c>
      <c r="Y4" s="46">
        <v>0.57999999999999996</v>
      </c>
      <c r="Z4" s="35">
        <v>0.17699999999999999</v>
      </c>
      <c r="AA4" s="28">
        <v>0.52</v>
      </c>
      <c r="AB4" s="28">
        <v>0.79</v>
      </c>
      <c r="AC4" s="46">
        <v>0.54</v>
      </c>
      <c r="AD4" s="46">
        <v>7.36</v>
      </c>
      <c r="AE4" s="46">
        <v>2.4700000000000002</v>
      </c>
      <c r="AF4" s="46">
        <v>0.72</v>
      </c>
    </row>
    <row r="5" spans="1:32" ht="15" customHeight="1" x14ac:dyDescent="0.25">
      <c r="A5" s="15" t="s">
        <v>130</v>
      </c>
      <c r="B5" s="35">
        <v>4.7037000000000004</v>
      </c>
      <c r="C5" s="34">
        <v>0.41</v>
      </c>
      <c r="D5" s="35">
        <v>0.17660000000000001</v>
      </c>
      <c r="E5" s="35">
        <v>3.6299999999999999E-2</v>
      </c>
      <c r="F5" s="46">
        <v>0.01</v>
      </c>
      <c r="G5" s="35">
        <v>4.5499999999999999E-2</v>
      </c>
      <c r="H5" s="36">
        <v>0.2359</v>
      </c>
      <c r="I5" s="36">
        <v>0.28499999999999998</v>
      </c>
      <c r="J5" s="34">
        <v>0.05</v>
      </c>
      <c r="K5" s="34">
        <v>0.11</v>
      </c>
      <c r="L5" s="35">
        <v>0.15409999999999999</v>
      </c>
      <c r="M5" s="52">
        <v>0.04</v>
      </c>
      <c r="N5" s="28"/>
      <c r="O5" s="34">
        <v>0.96</v>
      </c>
      <c r="P5" s="28">
        <v>0</v>
      </c>
      <c r="Q5" s="35">
        <v>1.7929999999999999</v>
      </c>
      <c r="R5" s="49">
        <v>1E-4</v>
      </c>
      <c r="S5" s="46">
        <v>1040.6328000000001</v>
      </c>
      <c r="T5" s="46">
        <v>-0.25</v>
      </c>
      <c r="U5" s="58">
        <v>0.18</v>
      </c>
      <c r="V5" s="48">
        <v>-7.3499999999999996E-2</v>
      </c>
      <c r="W5" s="52">
        <v>0.04</v>
      </c>
      <c r="X5" s="35">
        <v>0.03</v>
      </c>
      <c r="Y5" s="36">
        <v>7.1499999999999994E-2</v>
      </c>
      <c r="Z5" s="35">
        <v>5.9499999999999997E-2</v>
      </c>
      <c r="AA5" s="35">
        <v>4.9099999999999998E-2</v>
      </c>
      <c r="AB5" s="34">
        <v>0.08</v>
      </c>
      <c r="AC5" s="46">
        <v>2.59</v>
      </c>
      <c r="AD5" s="46">
        <v>-68.72</v>
      </c>
      <c r="AE5" s="35">
        <v>-0.50339999999999996</v>
      </c>
      <c r="AF5" s="35">
        <v>8.7099999999999997E-2</v>
      </c>
    </row>
    <row r="6" spans="1:32" x14ac:dyDescent="0.25">
      <c r="A6" s="15" t="s">
        <v>131</v>
      </c>
      <c r="B6" s="35">
        <v>0.76219999999999999</v>
      </c>
      <c r="C6" s="34">
        <v>0.83</v>
      </c>
      <c r="D6" s="35">
        <v>0.57620000000000005</v>
      </c>
      <c r="E6" s="34">
        <v>0.56359999999999999</v>
      </c>
      <c r="F6" s="46">
        <v>0.87</v>
      </c>
      <c r="G6" s="35">
        <v>0.71719999999999995</v>
      </c>
      <c r="H6" s="35">
        <v>0.69540000000000002</v>
      </c>
      <c r="I6" s="35">
        <v>0.81630000000000003</v>
      </c>
      <c r="J6" s="34">
        <v>0.63</v>
      </c>
      <c r="K6" s="34">
        <v>0.72</v>
      </c>
      <c r="L6" s="34">
        <v>0.52410000000000001</v>
      </c>
      <c r="M6" s="52">
        <v>0.66</v>
      </c>
      <c r="N6" s="35">
        <v>0.64580000000000004</v>
      </c>
      <c r="O6" s="34">
        <v>0.74</v>
      </c>
      <c r="P6" s="34">
        <v>0.78</v>
      </c>
      <c r="Q6" s="34">
        <v>0.71899999999999997</v>
      </c>
      <c r="R6" s="50">
        <v>0.96</v>
      </c>
      <c r="S6" s="35">
        <v>0.8377</v>
      </c>
      <c r="T6" s="35">
        <v>0.81</v>
      </c>
      <c r="U6" s="59">
        <v>0.77</v>
      </c>
      <c r="V6" s="35">
        <v>0.82620000000000005</v>
      </c>
      <c r="W6" s="91">
        <v>0.53400000000000003</v>
      </c>
      <c r="X6" s="35">
        <v>0.68799999999999994</v>
      </c>
      <c r="Y6" s="35">
        <v>0.61229999999999996</v>
      </c>
      <c r="Z6" s="35">
        <v>0.91020000000000001</v>
      </c>
      <c r="AA6" s="35">
        <v>0.95150000000000001</v>
      </c>
      <c r="AB6" s="34">
        <v>0.63</v>
      </c>
      <c r="AC6" s="46">
        <v>77.7</v>
      </c>
      <c r="AD6" s="46">
        <v>82.24</v>
      </c>
      <c r="AE6" s="35">
        <v>0.82969999999999999</v>
      </c>
      <c r="AF6" s="35">
        <v>0.66890000000000005</v>
      </c>
    </row>
    <row r="7" spans="1:32" x14ac:dyDescent="0.25">
      <c r="A7" s="15" t="s">
        <v>132</v>
      </c>
      <c r="B7" s="35">
        <v>-3.3E-3</v>
      </c>
      <c r="C7" s="34">
        <v>0.04</v>
      </c>
      <c r="D7" s="35">
        <v>-6.0000000000000001E-3</v>
      </c>
      <c r="E7" s="35">
        <v>-6.13E-2</v>
      </c>
      <c r="F7" s="46">
        <v>0.08</v>
      </c>
      <c r="G7" s="35">
        <v>3.4599999999999999E-2</v>
      </c>
      <c r="H7" s="35">
        <v>1.7399999999999999E-2</v>
      </c>
      <c r="I7" s="35">
        <v>-1.77E-2</v>
      </c>
      <c r="J7" s="34">
        <v>0.02</v>
      </c>
      <c r="K7" s="34">
        <v>0.04</v>
      </c>
      <c r="L7" s="35">
        <v>-4.7500000000000001E-2</v>
      </c>
      <c r="M7" s="52">
        <v>0.02</v>
      </c>
      <c r="N7" s="35">
        <v>6.3899999999999998E-2</v>
      </c>
      <c r="O7" s="34">
        <v>0.03</v>
      </c>
      <c r="P7" s="34">
        <v>0.09</v>
      </c>
      <c r="Q7" s="35">
        <v>4.7E-2</v>
      </c>
      <c r="R7" s="50">
        <v>0.09</v>
      </c>
      <c r="S7" s="35">
        <v>6.7299999999999999E-2</v>
      </c>
      <c r="T7" s="35">
        <v>0.04</v>
      </c>
      <c r="U7" s="75">
        <v>0.06</v>
      </c>
      <c r="V7" s="35">
        <v>0.14280000000000001</v>
      </c>
      <c r="W7" s="52">
        <v>-0.01</v>
      </c>
      <c r="X7" s="35">
        <v>2.5000000000000001E-2</v>
      </c>
      <c r="Y7" s="35">
        <v>1.1000000000000001E-3</v>
      </c>
      <c r="Z7" s="35">
        <v>5.4600000000000003E-2</v>
      </c>
      <c r="AA7" s="35">
        <v>0.13730000000000001</v>
      </c>
      <c r="AB7" s="34">
        <v>0.03</v>
      </c>
      <c r="AC7" s="46">
        <v>6.56</v>
      </c>
      <c r="AD7" s="46">
        <v>6</v>
      </c>
      <c r="AE7" s="35">
        <v>6.4899999999999999E-2</v>
      </c>
      <c r="AF7" s="35">
        <v>3.27E-2</v>
      </c>
    </row>
    <row r="8" spans="1:32" ht="30" x14ac:dyDescent="0.25">
      <c r="A8" s="15" t="s">
        <v>133</v>
      </c>
      <c r="B8" s="35">
        <v>0.5615</v>
      </c>
      <c r="C8" s="34">
        <v>0.5</v>
      </c>
      <c r="D8" s="35">
        <v>0.5655</v>
      </c>
      <c r="E8" s="35">
        <v>0.26119999999999999</v>
      </c>
      <c r="F8" s="46">
        <v>0.42</v>
      </c>
      <c r="G8" s="35">
        <v>0.37430000000000002</v>
      </c>
      <c r="H8" s="35">
        <v>0.33139999999999997</v>
      </c>
      <c r="I8" s="35">
        <v>0.27639999999999998</v>
      </c>
      <c r="J8" s="34">
        <v>0.45</v>
      </c>
      <c r="K8" s="34">
        <v>0.4</v>
      </c>
      <c r="L8" s="35">
        <v>0.27589999999999998</v>
      </c>
      <c r="M8" s="34">
        <v>0.28000000000000003</v>
      </c>
      <c r="N8" s="35">
        <v>0.20019999999999999</v>
      </c>
      <c r="O8" s="34">
        <v>0.44</v>
      </c>
      <c r="P8" s="34">
        <v>0.4</v>
      </c>
      <c r="Q8" s="35">
        <v>0.46</v>
      </c>
      <c r="R8" s="50">
        <v>0.47</v>
      </c>
      <c r="S8" s="35">
        <v>0.23780000000000001</v>
      </c>
      <c r="T8" s="35">
        <v>0.64</v>
      </c>
      <c r="U8" s="59">
        <v>0.41</v>
      </c>
      <c r="V8" s="35">
        <v>0.55159999999999998</v>
      </c>
      <c r="W8" s="91">
        <v>0.248</v>
      </c>
      <c r="X8" s="35">
        <v>0.31900000000000001</v>
      </c>
      <c r="Y8" s="35">
        <v>0.29449999999999998</v>
      </c>
      <c r="Z8" s="35">
        <v>0.40570000000000001</v>
      </c>
      <c r="AA8" s="35">
        <v>0.31440000000000001</v>
      </c>
      <c r="AB8" s="34">
        <v>0.31</v>
      </c>
      <c r="AC8" s="46">
        <v>17.21</v>
      </c>
      <c r="AD8" s="46">
        <v>5.87</v>
      </c>
      <c r="AE8" s="35">
        <v>0.25459999999999999</v>
      </c>
      <c r="AF8" s="35">
        <v>0.2427</v>
      </c>
    </row>
    <row r="9" spans="1:32" ht="30" x14ac:dyDescent="0.25">
      <c r="A9" s="15" t="s">
        <v>134</v>
      </c>
      <c r="B9" s="35">
        <v>0.69730000000000003</v>
      </c>
      <c r="C9" s="34">
        <v>0.52</v>
      </c>
      <c r="D9" s="35">
        <v>0.96719999999999995</v>
      </c>
      <c r="E9" s="35">
        <v>0.2671</v>
      </c>
      <c r="F9" s="46">
        <v>0.4</v>
      </c>
      <c r="G9" s="35">
        <v>0.42880000000000001</v>
      </c>
      <c r="H9" s="35">
        <v>0.34239999999999998</v>
      </c>
      <c r="I9" s="35">
        <v>0.3387</v>
      </c>
      <c r="J9" s="34">
        <v>0.56999999999999995</v>
      </c>
      <c r="K9" s="34">
        <v>0.53</v>
      </c>
      <c r="L9" s="35">
        <v>0.26960000000000001</v>
      </c>
      <c r="M9" s="34">
        <v>0.41</v>
      </c>
      <c r="N9" s="35">
        <v>0.23849999999999999</v>
      </c>
      <c r="O9" s="34">
        <v>0.5</v>
      </c>
      <c r="P9" s="34">
        <v>0.46</v>
      </c>
      <c r="Q9" s="35">
        <v>0.55600000000000005</v>
      </c>
      <c r="R9" s="50">
        <v>0.49</v>
      </c>
      <c r="S9" s="35">
        <v>0.26619999999999999</v>
      </c>
      <c r="T9" s="35">
        <v>0.78</v>
      </c>
      <c r="U9" s="59">
        <v>0.43</v>
      </c>
      <c r="V9" s="35">
        <v>0.63019999999999998</v>
      </c>
      <c r="W9" s="52">
        <v>0.32</v>
      </c>
      <c r="X9" s="35">
        <v>0.317</v>
      </c>
      <c r="Y9" s="35">
        <v>0.30780000000000002</v>
      </c>
      <c r="Z9" s="35">
        <v>0.44090000000000001</v>
      </c>
      <c r="AA9" s="35">
        <v>0.3196</v>
      </c>
      <c r="AB9" s="34">
        <v>0.37</v>
      </c>
      <c r="AC9" s="46">
        <v>21.54</v>
      </c>
      <c r="AD9" s="46">
        <v>5.8</v>
      </c>
      <c r="AE9" s="35">
        <v>0.29139999999999999</v>
      </c>
      <c r="AF9" s="35">
        <v>0.26219999999999999</v>
      </c>
    </row>
    <row r="10" spans="1:32" ht="30" x14ac:dyDescent="0.25">
      <c r="A10" s="15" t="s">
        <v>135</v>
      </c>
      <c r="B10" s="35">
        <v>0.70040000000000002</v>
      </c>
      <c r="C10" s="34">
        <v>0.56999999999999995</v>
      </c>
      <c r="D10" s="35">
        <v>1.0403</v>
      </c>
      <c r="E10" s="35">
        <v>0.7792</v>
      </c>
      <c r="F10" s="46">
        <v>0.56000000000000005</v>
      </c>
      <c r="G10" s="35">
        <v>0.72040000000000004</v>
      </c>
      <c r="H10" s="35">
        <v>0.73470000000000002</v>
      </c>
      <c r="I10" s="35">
        <v>-0.27150000000000002</v>
      </c>
      <c r="J10" s="34">
        <v>0.95</v>
      </c>
      <c r="K10" s="34">
        <v>0.63</v>
      </c>
      <c r="L10" s="35">
        <v>0.80120000000000002</v>
      </c>
      <c r="M10" s="34">
        <v>0.72</v>
      </c>
      <c r="N10" s="35">
        <v>0.90949999999999998</v>
      </c>
      <c r="O10" s="34">
        <v>0.68</v>
      </c>
      <c r="P10" s="34">
        <v>0.71</v>
      </c>
      <c r="Q10" s="35">
        <v>0.7</v>
      </c>
      <c r="R10" s="50">
        <v>0.62</v>
      </c>
      <c r="S10" s="35">
        <v>0.97689999999999999</v>
      </c>
      <c r="T10" s="35">
        <v>0.71</v>
      </c>
      <c r="U10" s="59">
        <v>0.56000000000000005</v>
      </c>
      <c r="V10" s="35">
        <v>0.85099999999999998</v>
      </c>
      <c r="W10" s="91">
        <v>0.75600000000000001</v>
      </c>
      <c r="X10" s="35">
        <v>0.84799999999999998</v>
      </c>
      <c r="Y10" s="35">
        <v>0.68759999999999999</v>
      </c>
      <c r="Z10" s="35">
        <v>0.78590000000000004</v>
      </c>
      <c r="AA10" s="35">
        <v>0.66279999999999994</v>
      </c>
      <c r="AB10" s="34">
        <v>0.74</v>
      </c>
      <c r="AC10" s="46">
        <v>94.05</v>
      </c>
      <c r="AD10" s="46">
        <v>110.19</v>
      </c>
      <c r="AE10" s="35">
        <v>0.98570000000000002</v>
      </c>
      <c r="AF10" s="35">
        <v>0.66639999999999999</v>
      </c>
    </row>
    <row r="11" spans="1:32" x14ac:dyDescent="0.25">
      <c r="A11" s="15" t="s">
        <v>297</v>
      </c>
      <c r="B11" s="35">
        <v>0.12690000000000001</v>
      </c>
      <c r="C11" s="34">
        <v>0.64</v>
      </c>
      <c r="D11" s="35">
        <v>7.9799999999999996E-2</v>
      </c>
      <c r="E11" s="35">
        <v>9.6799999999999997E-2</v>
      </c>
      <c r="F11" s="46">
        <v>0.92</v>
      </c>
      <c r="G11" s="34">
        <v>6.7900000000000002E-2</v>
      </c>
      <c r="H11" s="35">
        <v>3.09E-2</v>
      </c>
      <c r="I11" s="35">
        <v>1.49E-2</v>
      </c>
      <c r="J11" s="34">
        <v>0.6</v>
      </c>
      <c r="K11" s="34">
        <v>0.13</v>
      </c>
      <c r="L11" s="35">
        <v>1.0999999999999999E-2</v>
      </c>
      <c r="M11" s="34">
        <v>0.06</v>
      </c>
      <c r="N11" s="35">
        <v>7.6300000000000007E-2</v>
      </c>
      <c r="O11" s="34">
        <v>0.17</v>
      </c>
      <c r="P11" s="34">
        <v>0.78</v>
      </c>
      <c r="Q11" s="35">
        <v>0.1</v>
      </c>
      <c r="R11" s="50">
        <v>0.59</v>
      </c>
      <c r="S11" s="35"/>
      <c r="T11" s="35">
        <v>0.08</v>
      </c>
      <c r="U11" s="59">
        <v>0.89</v>
      </c>
      <c r="V11" s="35">
        <v>4.7E-2</v>
      </c>
      <c r="W11" s="52">
        <v>0.06</v>
      </c>
      <c r="X11" s="35">
        <v>0.108</v>
      </c>
      <c r="Y11" s="35">
        <v>0.13159999999999999</v>
      </c>
      <c r="Z11" s="35">
        <v>5.1999999999999998E-2</v>
      </c>
      <c r="AA11" s="35">
        <v>0.53610000000000002</v>
      </c>
      <c r="AB11" s="34">
        <v>0.05</v>
      </c>
      <c r="AC11" s="46"/>
      <c r="AD11" s="46">
        <v>12.37</v>
      </c>
      <c r="AE11" s="35">
        <v>0</v>
      </c>
      <c r="AF11" s="35">
        <v>0.1348</v>
      </c>
    </row>
    <row r="12" spans="1:32" ht="15" customHeight="1" x14ac:dyDescent="0.25">
      <c r="A12" s="15" t="s">
        <v>136</v>
      </c>
      <c r="B12" s="35">
        <v>1.3976999999999999</v>
      </c>
      <c r="C12" s="34">
        <v>1.0900000000000001</v>
      </c>
      <c r="D12" s="35">
        <v>2.0074000000000001</v>
      </c>
      <c r="E12" s="35">
        <v>1.0463</v>
      </c>
      <c r="F12" s="46">
        <v>0.96</v>
      </c>
      <c r="G12" s="34">
        <v>1.1492</v>
      </c>
      <c r="H12" s="35">
        <v>1.0770999999999999</v>
      </c>
      <c r="I12" s="35">
        <v>3.5799999999999998E-2</v>
      </c>
      <c r="J12" s="34">
        <v>1.52</v>
      </c>
      <c r="K12" s="34">
        <v>1.08</v>
      </c>
      <c r="L12" s="35">
        <v>1.0708</v>
      </c>
      <c r="M12" s="34">
        <v>1.04</v>
      </c>
      <c r="N12" s="35">
        <v>1.1479999999999999</v>
      </c>
      <c r="O12" s="34">
        <v>1.18</v>
      </c>
      <c r="P12" s="34">
        <v>1.17</v>
      </c>
      <c r="Q12" s="35">
        <v>1.256</v>
      </c>
      <c r="R12" s="50">
        <v>1.1100000000000001</v>
      </c>
      <c r="S12" s="35">
        <v>1.2431000000000001</v>
      </c>
      <c r="T12" s="35">
        <v>1.49</v>
      </c>
      <c r="U12" s="59">
        <v>0.99</v>
      </c>
      <c r="V12" s="35">
        <v>1.4812000000000001</v>
      </c>
      <c r="W12" s="52">
        <v>1.08</v>
      </c>
      <c r="X12" s="35">
        <v>1.165</v>
      </c>
      <c r="Y12" s="35">
        <v>0.99550000000000005</v>
      </c>
      <c r="Z12" s="35">
        <v>1.2213000000000001</v>
      </c>
      <c r="AA12" s="35">
        <v>0.98240000000000005</v>
      </c>
      <c r="AB12" s="34">
        <v>1.1100000000000001</v>
      </c>
      <c r="AC12" s="46">
        <v>112.99</v>
      </c>
      <c r="AD12" s="46">
        <v>115.99</v>
      </c>
      <c r="AE12" s="35">
        <v>1.2770999999999999</v>
      </c>
      <c r="AF12" s="35">
        <v>0.92859999999999998</v>
      </c>
    </row>
    <row r="13" spans="1:32" ht="15" customHeight="1" x14ac:dyDescent="0.25">
      <c r="A13" s="15" t="s">
        <v>298</v>
      </c>
      <c r="B13" s="35">
        <v>5.8500000000000003E-2</v>
      </c>
      <c r="C13" s="34">
        <v>0.02</v>
      </c>
      <c r="D13" s="35">
        <v>1.7600000000000001E-2</v>
      </c>
      <c r="E13" s="35">
        <v>2.52E-2</v>
      </c>
      <c r="F13" s="46">
        <v>0.02</v>
      </c>
      <c r="G13" s="35">
        <v>0.1031</v>
      </c>
      <c r="H13" s="35">
        <v>1.52E-2</v>
      </c>
      <c r="I13" s="35">
        <v>6.7799999999999999E-2</v>
      </c>
      <c r="J13" s="35">
        <v>4.0899999999999999E-2</v>
      </c>
      <c r="K13" s="35">
        <v>7.7999999999999996E-3</v>
      </c>
      <c r="L13" s="35">
        <v>1.7000000000000001E-2</v>
      </c>
      <c r="M13" s="34">
        <v>0.02</v>
      </c>
      <c r="N13" s="35">
        <v>1.5599999999999999E-2</v>
      </c>
      <c r="O13" s="34">
        <v>5.1700000000000003E-2</v>
      </c>
      <c r="P13" s="34">
        <v>7.0999999999999994E-2</v>
      </c>
      <c r="Q13" s="35">
        <v>1.4999999999999999E-2</v>
      </c>
      <c r="R13" s="50">
        <v>1.49E-2</v>
      </c>
      <c r="S13" s="35">
        <v>1.9800000000000002E-2</v>
      </c>
      <c r="T13" s="35">
        <v>0.02</v>
      </c>
      <c r="U13" s="59">
        <v>0.02</v>
      </c>
      <c r="V13" s="35">
        <v>1.52E-2</v>
      </c>
      <c r="W13" s="52">
        <v>7.0000000000000007E-2</v>
      </c>
      <c r="X13" s="35">
        <v>2.1299999999999999E-2</v>
      </c>
      <c r="Y13" s="35">
        <v>1.8499999999999999E-2</v>
      </c>
      <c r="Z13" s="35">
        <v>1.6500000000000001E-2</v>
      </c>
      <c r="AA13" s="35">
        <v>1.7600000000000001E-2</v>
      </c>
      <c r="AB13" s="34">
        <v>0.03</v>
      </c>
      <c r="AC13" s="46"/>
      <c r="AD13" s="46">
        <v>1.5</v>
      </c>
      <c r="AE13" s="35">
        <v>7.85E-2</v>
      </c>
      <c r="AF13" s="35">
        <v>6.4399999999999999E-2</v>
      </c>
    </row>
    <row r="14" spans="1:32" ht="15" customHeight="1" x14ac:dyDescent="0.25">
      <c r="A14" s="15" t="s">
        <v>137</v>
      </c>
      <c r="B14" s="28">
        <v>2.4300000000000002</v>
      </c>
      <c r="C14" s="46">
        <v>1.78</v>
      </c>
      <c r="D14" s="28">
        <v>115.97</v>
      </c>
      <c r="E14" s="28">
        <v>8.31</v>
      </c>
      <c r="F14" s="46">
        <v>2.35</v>
      </c>
      <c r="G14" s="28">
        <v>10.52</v>
      </c>
      <c r="H14" s="46">
        <v>5.4</v>
      </c>
      <c r="I14" s="46">
        <v>36.729999999999997</v>
      </c>
      <c r="J14" s="28">
        <v>4.9400000000000004</v>
      </c>
      <c r="K14" s="28">
        <v>6.55</v>
      </c>
      <c r="L14" s="46">
        <v>7.35</v>
      </c>
      <c r="M14" s="28">
        <v>9.3000000000000007</v>
      </c>
      <c r="N14" s="28"/>
      <c r="O14" s="28">
        <v>5.87</v>
      </c>
      <c r="P14" s="28">
        <v>6.38</v>
      </c>
      <c r="Q14" s="28">
        <v>7.12</v>
      </c>
      <c r="R14" s="50">
        <v>2.23</v>
      </c>
      <c r="S14" s="46">
        <v>9.4</v>
      </c>
      <c r="T14" s="46">
        <v>18.68</v>
      </c>
      <c r="U14" s="58" t="s">
        <v>319</v>
      </c>
      <c r="V14" s="28">
        <v>6.32</v>
      </c>
      <c r="W14" s="28">
        <v>8.6999999999999993</v>
      </c>
      <c r="X14" s="28">
        <v>10.59</v>
      </c>
      <c r="Y14" s="46">
        <v>6.94</v>
      </c>
      <c r="Z14" s="35">
        <v>23.163799999999998</v>
      </c>
      <c r="AA14" s="35">
        <v>2.9020999999999999</v>
      </c>
      <c r="AB14" s="28">
        <v>7.25</v>
      </c>
      <c r="AC14" s="46">
        <v>5.74</v>
      </c>
      <c r="AD14" s="46">
        <v>7.52</v>
      </c>
      <c r="AE14" s="46">
        <v>8.85</v>
      </c>
      <c r="AF14" s="46">
        <v>4.8499999999999996</v>
      </c>
    </row>
    <row r="15" spans="1:32" x14ac:dyDescent="0.25">
      <c r="A15" s="15" t="s">
        <v>138</v>
      </c>
      <c r="B15" s="28">
        <v>-0.76</v>
      </c>
      <c r="C15" s="46">
        <v>-0.23</v>
      </c>
      <c r="D15" s="28">
        <v>0.12</v>
      </c>
      <c r="E15" s="28">
        <v>-0.03</v>
      </c>
      <c r="F15" s="46">
        <v>-7.0000000000000007E-2</v>
      </c>
      <c r="G15" s="28">
        <v>-0.15</v>
      </c>
      <c r="H15" s="46">
        <v>-0.11</v>
      </c>
      <c r="I15" s="35">
        <v>1.3208</v>
      </c>
      <c r="J15" s="28">
        <v>-0.57999999999999996</v>
      </c>
      <c r="K15" s="28">
        <v>-0.11</v>
      </c>
      <c r="L15" s="46">
        <v>-7.0000000000000007E-2</v>
      </c>
      <c r="M15" s="28">
        <v>-0.06</v>
      </c>
      <c r="N15" s="35">
        <v>-0.13539999999999999</v>
      </c>
      <c r="O15" s="28">
        <v>-0.24</v>
      </c>
      <c r="P15" s="28">
        <v>-0.2</v>
      </c>
      <c r="Q15" s="28">
        <v>-0.45</v>
      </c>
      <c r="R15" s="50">
        <v>-0.19</v>
      </c>
      <c r="S15" s="46">
        <v>-0.24</v>
      </c>
      <c r="T15" s="46">
        <v>-0.21</v>
      </c>
      <c r="U15" s="58" t="s">
        <v>320</v>
      </c>
      <c r="V15" s="28">
        <v>-0.57999999999999996</v>
      </c>
      <c r="W15" s="28">
        <v>-0.09</v>
      </c>
      <c r="X15" s="28">
        <v>-0.16</v>
      </c>
      <c r="Y15" s="46">
        <v>-0.02</v>
      </c>
      <c r="Z15" s="35">
        <v>-0.18540000000000001</v>
      </c>
      <c r="AA15" s="35">
        <v>5.8299999999999998E-2</v>
      </c>
      <c r="AB15" s="28">
        <v>-0.1</v>
      </c>
      <c r="AC15" s="46">
        <v>-0.15</v>
      </c>
      <c r="AD15" s="46">
        <v>-0.17</v>
      </c>
      <c r="AE15" s="46">
        <v>-0.3</v>
      </c>
      <c r="AF15" s="46">
        <v>0</v>
      </c>
    </row>
    <row r="16" spans="1:32" x14ac:dyDescent="0.25">
      <c r="A16" s="15" t="s">
        <v>139</v>
      </c>
      <c r="B16" s="35">
        <v>-0.70709999999999995</v>
      </c>
      <c r="C16" s="34">
        <v>-0.18</v>
      </c>
      <c r="D16" s="35">
        <v>0.35210000000000002</v>
      </c>
      <c r="E16" s="35">
        <v>0.21329999999999999</v>
      </c>
      <c r="F16" s="46">
        <v>-0.02</v>
      </c>
      <c r="G16" s="35">
        <v>0.11169999999999999</v>
      </c>
      <c r="H16" s="35">
        <v>-2.3E-3</v>
      </c>
      <c r="I16" s="35">
        <v>2.0493000000000001</v>
      </c>
      <c r="J16" s="34">
        <v>-0.52</v>
      </c>
      <c r="K16" s="34">
        <v>0.03</v>
      </c>
      <c r="L16" s="35">
        <v>8.6800000000000002E-2</v>
      </c>
      <c r="M16" s="34">
        <v>0.09</v>
      </c>
      <c r="N16" s="35">
        <v>-2.6100000000000002E-2</v>
      </c>
      <c r="O16" s="34">
        <v>-0.15</v>
      </c>
      <c r="P16" s="34">
        <v>-7.0000000000000007E-2</v>
      </c>
      <c r="Q16" s="35">
        <v>-0.13100000000000001</v>
      </c>
      <c r="R16" s="50">
        <v>-0.14000000000000001</v>
      </c>
      <c r="S16" s="35">
        <v>-4.3499999999999997E-2</v>
      </c>
      <c r="T16" s="35">
        <v>-0.02</v>
      </c>
      <c r="U16" s="59">
        <v>0.08</v>
      </c>
      <c r="V16" s="35">
        <v>-0.2223</v>
      </c>
      <c r="W16" s="91">
        <v>9.0999999999999998E-2</v>
      </c>
      <c r="X16" s="35">
        <v>0.06</v>
      </c>
      <c r="Y16" s="35">
        <v>0.121</v>
      </c>
      <c r="Z16" s="35">
        <v>0.19550000000000001</v>
      </c>
      <c r="AA16" s="35">
        <v>0.1037</v>
      </c>
      <c r="AB16" s="34">
        <v>0.14000000000000001</v>
      </c>
      <c r="AC16" s="46">
        <v>-1.86</v>
      </c>
      <c r="AD16" s="46">
        <v>-2.84</v>
      </c>
      <c r="AE16" s="35">
        <v>-0.1149</v>
      </c>
      <c r="AF16" s="35">
        <v>0.10539999999999999</v>
      </c>
    </row>
    <row r="17" spans="1:32" x14ac:dyDescent="0.25">
      <c r="A17" s="15" t="s">
        <v>140</v>
      </c>
      <c r="B17" s="28">
        <v>0.42</v>
      </c>
      <c r="C17" s="46">
        <v>0.2</v>
      </c>
      <c r="D17" s="28">
        <v>0.23</v>
      </c>
      <c r="E17" s="28">
        <v>0.34</v>
      </c>
      <c r="F17" s="46">
        <v>0.28000000000000003</v>
      </c>
      <c r="G17" s="28">
        <v>0.12</v>
      </c>
      <c r="H17" s="36">
        <v>0.41720000000000002</v>
      </c>
      <c r="I17" s="46">
        <v>0.4</v>
      </c>
      <c r="J17" s="46">
        <v>0.48</v>
      </c>
      <c r="K17" s="34">
        <v>0.05</v>
      </c>
      <c r="L17" s="46">
        <v>0.19</v>
      </c>
      <c r="M17" s="28">
        <v>0.2</v>
      </c>
      <c r="N17" s="28"/>
      <c r="O17" s="28">
        <v>0.11</v>
      </c>
      <c r="P17" s="28">
        <v>0.14000000000000001</v>
      </c>
      <c r="Q17" s="28">
        <v>0.2</v>
      </c>
      <c r="R17" s="50">
        <v>0.35</v>
      </c>
      <c r="S17" s="46">
        <v>0.23</v>
      </c>
      <c r="T17" s="46">
        <v>0.19</v>
      </c>
      <c r="U17" s="58" t="s">
        <v>321</v>
      </c>
      <c r="V17" s="28">
        <v>0.13</v>
      </c>
      <c r="W17" s="28">
        <v>0.17</v>
      </c>
      <c r="X17" s="28">
        <v>0.26</v>
      </c>
      <c r="Y17" s="46">
        <v>0.15</v>
      </c>
      <c r="Z17" s="35">
        <v>0.1145</v>
      </c>
      <c r="AA17" s="35">
        <v>0.25080000000000002</v>
      </c>
      <c r="AB17" s="28">
        <v>0.13</v>
      </c>
      <c r="AC17" s="46">
        <v>0.36</v>
      </c>
      <c r="AD17" s="46">
        <v>0.18</v>
      </c>
      <c r="AE17" s="46">
        <v>0.13</v>
      </c>
      <c r="AF17" s="46">
        <v>0.28999999999999998</v>
      </c>
    </row>
    <row r="18" spans="1:32" x14ac:dyDescent="0.25">
      <c r="A18" s="15" t="s">
        <v>141</v>
      </c>
      <c r="B18" s="35">
        <v>-0.42009999999999997</v>
      </c>
      <c r="C18" s="34">
        <v>-0.13</v>
      </c>
      <c r="D18" s="35">
        <v>3.3551000000000002</v>
      </c>
      <c r="E18" s="35">
        <v>0.23400000000000001</v>
      </c>
      <c r="F18" s="46">
        <v>0</v>
      </c>
      <c r="G18" s="34">
        <v>4.0899999999999999E-2</v>
      </c>
      <c r="H18" s="35">
        <v>2.01E-2</v>
      </c>
      <c r="I18" s="35">
        <v>1.875</v>
      </c>
      <c r="J18" s="34">
        <v>-0.5</v>
      </c>
      <c r="K18" s="34">
        <v>0.03</v>
      </c>
      <c r="L18" s="35">
        <v>8.6599999999999996E-2</v>
      </c>
      <c r="M18" s="34">
        <v>0.1</v>
      </c>
      <c r="N18" s="35">
        <v>7.7000000000000002E-3</v>
      </c>
      <c r="O18" s="34">
        <v>-0.11</v>
      </c>
      <c r="P18" s="34">
        <v>-0.03</v>
      </c>
      <c r="Q18" s="35">
        <v>-0.188</v>
      </c>
      <c r="R18" s="50">
        <v>-0.12</v>
      </c>
      <c r="S18" s="35">
        <v>-0.1085</v>
      </c>
      <c r="T18" s="35">
        <v>0.24</v>
      </c>
      <c r="U18" s="59">
        <v>0.01</v>
      </c>
      <c r="V18" s="35">
        <v>-0.36980000000000002</v>
      </c>
      <c r="W18" s="91">
        <v>6.3E-2</v>
      </c>
      <c r="X18" s="35">
        <v>0.08</v>
      </c>
      <c r="Y18" s="35">
        <v>0.12820000000000001</v>
      </c>
      <c r="Z18" s="35">
        <v>0.19359999999999999</v>
      </c>
      <c r="AA18" s="35">
        <v>9.0999999999999998E-2</v>
      </c>
      <c r="AB18" s="34">
        <v>0.14000000000000001</v>
      </c>
      <c r="AC18" s="46">
        <v>1.47</v>
      </c>
      <c r="AD18" s="46">
        <v>-2.91</v>
      </c>
      <c r="AE18" s="35">
        <v>-9.69E-2</v>
      </c>
      <c r="AF18" s="35">
        <v>7.5700000000000003E-2</v>
      </c>
    </row>
    <row r="19" spans="1:32" x14ac:dyDescent="0.25">
      <c r="A19" s="15" t="s">
        <v>142</v>
      </c>
      <c r="B19" s="35">
        <v>-8.4599999999999995E-2</v>
      </c>
      <c r="C19" s="34">
        <v>-0.1</v>
      </c>
      <c r="D19" s="35">
        <v>4.1200000000000001E-2</v>
      </c>
      <c r="E19" s="35">
        <v>4.7500000000000001E-2</v>
      </c>
      <c r="F19" s="46">
        <v>0</v>
      </c>
      <c r="G19" s="35">
        <v>1.9099999999999999E-2</v>
      </c>
      <c r="H19" s="35">
        <v>1.01E-2</v>
      </c>
      <c r="I19" s="35">
        <v>4.7199999999999999E-2</v>
      </c>
      <c r="J19" s="34">
        <v>-0.26</v>
      </c>
      <c r="K19" s="34">
        <v>0.01</v>
      </c>
      <c r="L19" s="35">
        <v>4.2999999999999997E-2</v>
      </c>
      <c r="M19" s="34">
        <v>0.04</v>
      </c>
      <c r="N19" s="35">
        <v>3.3E-3</v>
      </c>
      <c r="O19" s="34">
        <v>-0.05</v>
      </c>
      <c r="P19" s="34">
        <v>-0.01</v>
      </c>
      <c r="Q19" s="35">
        <v>-9.8000000000000004E-2</v>
      </c>
      <c r="R19" s="50">
        <v>-0.15</v>
      </c>
      <c r="S19" s="35">
        <v>-0.1217</v>
      </c>
      <c r="T19" s="35">
        <v>0.02</v>
      </c>
      <c r="U19" s="59">
        <v>0.01</v>
      </c>
      <c r="V19" s="35">
        <v>-0.2112</v>
      </c>
      <c r="W19" s="91">
        <v>3.5999999999999997E-2</v>
      </c>
      <c r="X19" s="35">
        <v>2.9000000000000001E-2</v>
      </c>
      <c r="Y19" s="35">
        <v>4.6100000000000002E-2</v>
      </c>
      <c r="Z19" s="35">
        <v>3.15E-2</v>
      </c>
      <c r="AA19" s="35">
        <v>4.4999999999999998E-2</v>
      </c>
      <c r="AB19" s="34">
        <v>7.0000000000000007E-2</v>
      </c>
      <c r="AC19" s="46">
        <v>2.58</v>
      </c>
      <c r="AD19" s="46">
        <v>-18.100000000000001</v>
      </c>
      <c r="AE19" s="35">
        <v>-0.20050000000000001</v>
      </c>
      <c r="AF19" s="35">
        <v>3.6900000000000002E-2</v>
      </c>
    </row>
    <row r="20" spans="1:32" ht="30" x14ac:dyDescent="0.25">
      <c r="A20" s="15" t="s">
        <v>143</v>
      </c>
      <c r="B20" s="28">
        <v>6.01</v>
      </c>
      <c r="C20" s="28">
        <v>2.16</v>
      </c>
      <c r="D20" s="34">
        <v>2.5099999999999998</v>
      </c>
      <c r="E20" s="46">
        <v>3.49</v>
      </c>
      <c r="F20" s="46">
        <v>1.64</v>
      </c>
      <c r="G20" s="28">
        <v>2.08</v>
      </c>
      <c r="H20" s="46">
        <v>2.1800000000000002</v>
      </c>
      <c r="I20" s="28">
        <v>34.4</v>
      </c>
      <c r="J20" s="28">
        <v>1.71</v>
      </c>
      <c r="K20" s="28">
        <v>1.67</v>
      </c>
      <c r="L20" s="28">
        <v>1.68</v>
      </c>
      <c r="M20" s="28">
        <v>2.61</v>
      </c>
      <c r="N20" s="28">
        <v>1.64</v>
      </c>
      <c r="O20" s="28">
        <v>2.5499999999999998</v>
      </c>
      <c r="P20" s="28">
        <v>2.69</v>
      </c>
      <c r="Q20" s="28">
        <v>2.77</v>
      </c>
      <c r="R20" s="50">
        <v>1.59</v>
      </c>
      <c r="S20" s="46">
        <v>0.63</v>
      </c>
      <c r="T20" s="46">
        <v>2.5499999999999998</v>
      </c>
      <c r="U20" s="60" t="s">
        <v>322</v>
      </c>
      <c r="V20" s="28">
        <v>1.79</v>
      </c>
      <c r="W20" s="28">
        <v>1.6</v>
      </c>
      <c r="X20" s="28">
        <v>2.16</v>
      </c>
      <c r="Y20" s="46">
        <v>1.94</v>
      </c>
      <c r="Z20" s="28">
        <v>4.4800000000000004</v>
      </c>
      <c r="AA20" s="28">
        <v>1.87</v>
      </c>
      <c r="AB20" s="28">
        <v>2.02</v>
      </c>
      <c r="AC20" s="46">
        <v>1.72</v>
      </c>
      <c r="AD20" s="46">
        <v>0.1</v>
      </c>
      <c r="AE20" s="46">
        <v>0.43</v>
      </c>
      <c r="AF20" s="28">
        <v>1.78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F15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7.42578125" style="7" customWidth="1"/>
    <col min="2" max="32" width="16" style="7" customWidth="1"/>
    <col min="33" max="16384" width="9.140625" style="7"/>
  </cols>
  <sheetData>
    <row r="1" spans="1:32" ht="18.75" x14ac:dyDescent="0.3">
      <c r="A1" s="9" t="s">
        <v>299</v>
      </c>
    </row>
    <row r="2" spans="1:32" x14ac:dyDescent="0.25">
      <c r="A2" s="7" t="s">
        <v>103</v>
      </c>
    </row>
    <row r="3" spans="1:32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</row>
    <row r="4" spans="1:32" ht="15" customHeight="1" x14ac:dyDescent="0.25">
      <c r="A4" s="2" t="s">
        <v>104</v>
      </c>
      <c r="B4" s="10">
        <v>78590</v>
      </c>
      <c r="C4" s="10">
        <v>182192</v>
      </c>
      <c r="D4" s="10">
        <v>2161079</v>
      </c>
      <c r="E4" s="10">
        <v>1932619</v>
      </c>
      <c r="F4" s="10">
        <v>257454</v>
      </c>
      <c r="G4" s="10">
        <v>1184380.8</v>
      </c>
      <c r="H4" s="10">
        <v>980520</v>
      </c>
      <c r="I4" s="10">
        <v>808562.77</v>
      </c>
      <c r="J4" s="10">
        <v>54095</v>
      </c>
      <c r="K4" s="10">
        <v>496934</v>
      </c>
      <c r="L4" s="10">
        <v>1646247</v>
      </c>
      <c r="M4" s="10">
        <v>4160166</v>
      </c>
      <c r="N4" s="10">
        <v>1123113</v>
      </c>
      <c r="O4" s="10">
        <v>107721</v>
      </c>
      <c r="P4" s="10">
        <v>269090</v>
      </c>
      <c r="Q4" s="10">
        <v>384291</v>
      </c>
      <c r="R4" s="10">
        <v>70301.58</v>
      </c>
      <c r="S4" s="10"/>
      <c r="T4" s="10">
        <v>42237</v>
      </c>
      <c r="U4" s="10">
        <v>166244</v>
      </c>
      <c r="V4" s="10">
        <v>70046</v>
      </c>
      <c r="W4" s="10">
        <v>1362297</v>
      </c>
      <c r="X4" s="10">
        <v>636193</v>
      </c>
      <c r="Y4" s="10">
        <v>993254</v>
      </c>
      <c r="Z4" s="10">
        <v>946142</v>
      </c>
      <c r="AA4" s="10">
        <v>759104</v>
      </c>
      <c r="AB4" s="10">
        <v>1723462</v>
      </c>
      <c r="AC4" s="10">
        <v>5070166</v>
      </c>
      <c r="AD4" s="10">
        <v>2703749</v>
      </c>
      <c r="AE4" s="10">
        <v>3782508</v>
      </c>
      <c r="AF4" s="46">
        <v>355903</v>
      </c>
    </row>
    <row r="5" spans="1:32" ht="15" customHeight="1" x14ac:dyDescent="0.25">
      <c r="A5" s="2" t="s">
        <v>105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46"/>
    </row>
    <row r="6" spans="1:32" ht="15" customHeight="1" x14ac:dyDescent="0.25">
      <c r="A6" s="2" t="s">
        <v>107</v>
      </c>
      <c r="B6" s="10">
        <v>58948</v>
      </c>
      <c r="C6" s="10">
        <v>93728</v>
      </c>
      <c r="D6" s="10">
        <v>798539</v>
      </c>
      <c r="E6" s="10">
        <v>1538911</v>
      </c>
      <c r="F6" s="10">
        <v>230783</v>
      </c>
      <c r="G6" s="10">
        <v>730764.80000000005</v>
      </c>
      <c r="H6" s="10">
        <v>689809</v>
      </c>
      <c r="I6" s="10">
        <v>760477.5</v>
      </c>
      <c r="J6" s="10">
        <v>36740</v>
      </c>
      <c r="K6" s="10">
        <v>56310</v>
      </c>
      <c r="L6" s="10">
        <v>1222942</v>
      </c>
      <c r="M6" s="10">
        <v>3378023</v>
      </c>
      <c r="N6" s="10">
        <v>770570</v>
      </c>
      <c r="O6" s="10">
        <v>96981</v>
      </c>
      <c r="P6" s="10">
        <v>216908</v>
      </c>
      <c r="Q6" s="10">
        <v>306251</v>
      </c>
      <c r="R6" s="10">
        <v>61193.599999999999</v>
      </c>
      <c r="S6" s="10"/>
      <c r="T6" s="10">
        <v>33031</v>
      </c>
      <c r="U6" s="10">
        <v>28164</v>
      </c>
      <c r="V6" s="10">
        <v>47494</v>
      </c>
      <c r="W6" s="10">
        <v>1176954</v>
      </c>
      <c r="X6" s="10">
        <v>582392</v>
      </c>
      <c r="Y6" s="10">
        <v>945023</v>
      </c>
      <c r="Z6" s="10">
        <v>766042</v>
      </c>
      <c r="AA6" s="10">
        <v>54763</v>
      </c>
      <c r="AB6" s="10">
        <v>1367204</v>
      </c>
      <c r="AC6" s="10">
        <v>4614366</v>
      </c>
      <c r="AD6" s="10">
        <v>1728706</v>
      </c>
      <c r="AE6" s="10">
        <v>2485774</v>
      </c>
      <c r="AF6" s="46">
        <v>267162</v>
      </c>
    </row>
    <row r="7" spans="1:32" ht="15" customHeight="1" x14ac:dyDescent="0.25">
      <c r="A7" s="2" t="s">
        <v>108</v>
      </c>
      <c r="B7" s="10"/>
      <c r="C7" s="10">
        <v>4282</v>
      </c>
      <c r="D7" s="10">
        <v>2187</v>
      </c>
      <c r="E7" s="10"/>
      <c r="F7" s="10"/>
      <c r="G7" s="10">
        <v>250764.79999999999</v>
      </c>
      <c r="H7" s="10">
        <v>1310</v>
      </c>
      <c r="I7" s="10">
        <v>37512.22</v>
      </c>
      <c r="J7" s="10">
        <v>700</v>
      </c>
      <c r="K7" s="10">
        <v>426409</v>
      </c>
      <c r="L7" s="10"/>
      <c r="M7" s="10">
        <v>4820</v>
      </c>
      <c r="N7" s="10">
        <v>279060</v>
      </c>
      <c r="O7" s="10"/>
      <c r="P7" s="10"/>
      <c r="Q7" s="10">
        <v>78040</v>
      </c>
      <c r="R7" s="10">
        <v>4862.43</v>
      </c>
      <c r="S7" s="10"/>
      <c r="T7" s="10"/>
      <c r="U7" s="10">
        <v>115666</v>
      </c>
      <c r="V7" s="10">
        <v>19378</v>
      </c>
      <c r="W7" s="10"/>
      <c r="X7" s="10"/>
      <c r="Y7" s="10"/>
      <c r="Z7" s="10">
        <v>89736</v>
      </c>
      <c r="AA7" s="10">
        <v>680290</v>
      </c>
      <c r="AB7" s="10"/>
      <c r="AC7" s="10"/>
      <c r="AD7" s="10">
        <v>640140</v>
      </c>
      <c r="AE7" s="10">
        <v>711622</v>
      </c>
      <c r="AF7" s="46"/>
    </row>
    <row r="8" spans="1:32" ht="30" customHeight="1" x14ac:dyDescent="0.25">
      <c r="A8" s="2" t="s">
        <v>106</v>
      </c>
      <c r="B8" s="10">
        <v>19643</v>
      </c>
      <c r="C8" s="10">
        <v>59293</v>
      </c>
      <c r="D8" s="10">
        <v>1341817</v>
      </c>
      <c r="E8" s="10">
        <v>303144</v>
      </c>
      <c r="F8" s="10">
        <v>19573</v>
      </c>
      <c r="G8" s="10">
        <v>184672</v>
      </c>
      <c r="H8" s="10">
        <v>202349</v>
      </c>
      <c r="I8" s="10"/>
      <c r="J8" s="10">
        <v>14994</v>
      </c>
      <c r="K8" s="10"/>
      <c r="L8" s="10">
        <v>423304</v>
      </c>
      <c r="M8" s="10">
        <v>749274</v>
      </c>
      <c r="N8" s="10">
        <v>73483</v>
      </c>
      <c r="O8" s="10">
        <v>-64</v>
      </c>
      <c r="P8" s="10">
        <v>51902</v>
      </c>
      <c r="Q8" s="10"/>
      <c r="R8" s="10"/>
      <c r="S8" s="10"/>
      <c r="T8" s="10">
        <v>4793</v>
      </c>
      <c r="U8" s="10"/>
      <c r="V8" s="10">
        <v>25</v>
      </c>
      <c r="W8" s="10">
        <v>185343</v>
      </c>
      <c r="X8" s="10">
        <v>64851</v>
      </c>
      <c r="Y8" s="10"/>
      <c r="Z8" s="10">
        <v>35016</v>
      </c>
      <c r="AA8" s="10"/>
      <c r="AB8" s="10">
        <v>356257</v>
      </c>
      <c r="AC8" s="10">
        <v>429247</v>
      </c>
      <c r="AD8" s="10">
        <v>115179</v>
      </c>
      <c r="AE8" s="10">
        <v>572280</v>
      </c>
      <c r="AF8" s="46">
        <v>75949</v>
      </c>
    </row>
    <row r="9" spans="1:32" s="33" customFormat="1" ht="15" customHeight="1" x14ac:dyDescent="0.25">
      <c r="A9" s="17" t="s">
        <v>109</v>
      </c>
      <c r="B9" s="32"/>
      <c r="C9" s="32">
        <v>24889</v>
      </c>
      <c r="D9" s="32">
        <v>18535</v>
      </c>
      <c r="E9" s="32">
        <v>90564</v>
      </c>
      <c r="F9" s="32">
        <v>7097</v>
      </c>
      <c r="G9" s="32">
        <v>18179.2</v>
      </c>
      <c r="H9" s="32">
        <v>87053</v>
      </c>
      <c r="I9" s="32">
        <v>10573.05</v>
      </c>
      <c r="J9" s="32">
        <v>1661</v>
      </c>
      <c r="K9" s="32">
        <v>14215</v>
      </c>
      <c r="L9" s="32"/>
      <c r="M9" s="32">
        <v>28049</v>
      </c>
      <c r="N9" s="32"/>
      <c r="O9" s="32">
        <v>10804</v>
      </c>
      <c r="P9" s="32">
        <v>280</v>
      </c>
      <c r="Q9" s="32"/>
      <c r="R9" s="32">
        <v>4245.53</v>
      </c>
      <c r="S9" s="32"/>
      <c r="T9" s="32">
        <v>4413</v>
      </c>
      <c r="U9" s="32">
        <v>22414</v>
      </c>
      <c r="V9" s="32">
        <v>3149</v>
      </c>
      <c r="W9" s="32"/>
      <c r="X9" s="32">
        <v>-11049</v>
      </c>
      <c r="Y9" s="32">
        <v>48232</v>
      </c>
      <c r="Z9" s="32">
        <v>55348</v>
      </c>
      <c r="AA9" s="32">
        <v>24051</v>
      </c>
      <c r="AB9" s="32"/>
      <c r="AC9" s="32">
        <v>26553</v>
      </c>
      <c r="AD9" s="32">
        <v>219724</v>
      </c>
      <c r="AE9" s="32">
        <v>12833</v>
      </c>
      <c r="AF9" s="24">
        <v>12792</v>
      </c>
    </row>
    <row r="10" spans="1:32" ht="15" customHeight="1" x14ac:dyDescent="0.25">
      <c r="A10" s="2" t="s">
        <v>110</v>
      </c>
      <c r="B10" s="10">
        <v>132038</v>
      </c>
      <c r="C10" s="10">
        <v>43838</v>
      </c>
      <c r="D10" s="10">
        <v>502110</v>
      </c>
      <c r="E10" s="10">
        <v>797971</v>
      </c>
      <c r="F10" s="10">
        <v>136071</v>
      </c>
      <c r="G10" s="10">
        <v>186737.6</v>
      </c>
      <c r="H10" s="10">
        <v>141209</v>
      </c>
      <c r="I10" s="10">
        <v>782596.06</v>
      </c>
      <c r="J10" s="10">
        <v>11659</v>
      </c>
      <c r="K10" s="10">
        <v>131170</v>
      </c>
      <c r="L10" s="10">
        <v>431079</v>
      </c>
      <c r="M10" s="10">
        <v>855352</v>
      </c>
      <c r="N10" s="10">
        <v>461587</v>
      </c>
      <c r="O10" s="10">
        <v>48615</v>
      </c>
      <c r="P10" s="10">
        <v>98527</v>
      </c>
      <c r="Q10" s="10">
        <v>105092</v>
      </c>
      <c r="R10" s="10">
        <v>39566.04</v>
      </c>
      <c r="S10" s="10"/>
      <c r="T10" s="10">
        <v>8351</v>
      </c>
      <c r="U10" s="10">
        <v>137664</v>
      </c>
      <c r="V10" s="10">
        <v>16077</v>
      </c>
      <c r="W10" s="10">
        <v>322398</v>
      </c>
      <c r="X10" s="10">
        <v>158594</v>
      </c>
      <c r="Y10" s="10">
        <v>282857</v>
      </c>
      <c r="Z10" s="10">
        <v>163687</v>
      </c>
      <c r="AA10" s="10">
        <v>491264</v>
      </c>
      <c r="AB10" s="10">
        <v>447814</v>
      </c>
      <c r="AC10" s="10">
        <v>1965985</v>
      </c>
      <c r="AD10" s="10">
        <v>62520</v>
      </c>
      <c r="AE10" s="10">
        <v>216760</v>
      </c>
      <c r="AF10" s="46">
        <v>98738</v>
      </c>
    </row>
    <row r="11" spans="1:32" ht="30" customHeight="1" x14ac:dyDescent="0.25">
      <c r="A11" s="2" t="s">
        <v>111</v>
      </c>
      <c r="B11" s="10">
        <v>12212</v>
      </c>
      <c r="C11" s="10"/>
      <c r="D11" s="10">
        <v>24173</v>
      </c>
      <c r="E11" s="10">
        <v>81448</v>
      </c>
      <c r="F11" s="10">
        <v>29419</v>
      </c>
      <c r="G11" s="10">
        <v>35506.6</v>
      </c>
      <c r="H11" s="10"/>
      <c r="I11" s="10">
        <v>37512.22</v>
      </c>
      <c r="J11" s="10">
        <v>756</v>
      </c>
      <c r="K11" s="10">
        <v>35032</v>
      </c>
      <c r="L11" s="10">
        <v>73248</v>
      </c>
      <c r="M11" s="10">
        <v>35665</v>
      </c>
      <c r="N11" s="10">
        <v>157674</v>
      </c>
      <c r="O11" s="10">
        <v>23388</v>
      </c>
      <c r="P11" s="10">
        <v>18022</v>
      </c>
      <c r="Q11" s="10">
        <v>21304</v>
      </c>
      <c r="R11" s="10">
        <v>11803.61</v>
      </c>
      <c r="S11" s="10"/>
      <c r="T11" s="10"/>
      <c r="U11" s="10">
        <v>72667</v>
      </c>
      <c r="V11" s="10">
        <v>3914</v>
      </c>
      <c r="W11" s="10">
        <v>87642</v>
      </c>
      <c r="X11" s="10">
        <v>14047</v>
      </c>
      <c r="Y11" s="10">
        <v>41412</v>
      </c>
      <c r="Z11" s="10">
        <v>17725</v>
      </c>
      <c r="AA11" s="10">
        <v>51843</v>
      </c>
      <c r="AB11" s="10">
        <v>71429</v>
      </c>
      <c r="AC11" s="10">
        <v>459915</v>
      </c>
      <c r="AD11" s="10">
        <v>242080</v>
      </c>
      <c r="AE11" s="10">
        <v>32795</v>
      </c>
      <c r="AF11" s="46">
        <v>12921</v>
      </c>
    </row>
    <row r="12" spans="1:32" s="33" customFormat="1" x14ac:dyDescent="0.25">
      <c r="A12" s="17" t="s">
        <v>112</v>
      </c>
      <c r="B12" s="32">
        <v>119826</v>
      </c>
      <c r="C12" s="32">
        <v>43838</v>
      </c>
      <c r="D12" s="32">
        <v>477937</v>
      </c>
      <c r="E12" s="32">
        <v>716523</v>
      </c>
      <c r="F12" s="32">
        <v>106652</v>
      </c>
      <c r="G12" s="32">
        <v>151231</v>
      </c>
      <c r="H12" s="32">
        <v>141209</v>
      </c>
      <c r="I12" s="32">
        <v>745083.84</v>
      </c>
      <c r="J12" s="32">
        <v>10903</v>
      </c>
      <c r="K12" s="32">
        <v>96138</v>
      </c>
      <c r="L12" s="32">
        <v>357830</v>
      </c>
      <c r="M12" s="32">
        <v>819687</v>
      </c>
      <c r="N12" s="32">
        <v>303913</v>
      </c>
      <c r="O12" s="32">
        <v>25227</v>
      </c>
      <c r="P12" s="32">
        <v>80504</v>
      </c>
      <c r="Q12" s="32">
        <v>83788</v>
      </c>
      <c r="R12" s="32">
        <v>27762.44</v>
      </c>
      <c r="S12" s="32"/>
      <c r="T12" s="32">
        <v>8351</v>
      </c>
      <c r="U12" s="32">
        <v>64997</v>
      </c>
      <c r="V12" s="32">
        <v>12163</v>
      </c>
      <c r="W12" s="32">
        <v>234756</v>
      </c>
      <c r="X12" s="32">
        <v>144547</v>
      </c>
      <c r="Y12" s="32">
        <v>241445</v>
      </c>
      <c r="Z12" s="32">
        <v>145962</v>
      </c>
      <c r="AA12" s="32">
        <v>439421</v>
      </c>
      <c r="AB12" s="32">
        <v>376384</v>
      </c>
      <c r="AC12" s="32">
        <v>1506070</v>
      </c>
      <c r="AD12" s="32">
        <v>-179560</v>
      </c>
      <c r="AE12" s="32">
        <v>183965</v>
      </c>
      <c r="AF12" s="24">
        <v>85817</v>
      </c>
    </row>
    <row r="13" spans="1:32" s="8" customFormat="1" ht="15" customHeight="1" x14ac:dyDescent="0.25">
      <c r="A13" s="3" t="s">
        <v>113</v>
      </c>
      <c r="B13" s="11">
        <v>119826</v>
      </c>
      <c r="C13" s="11">
        <v>68728</v>
      </c>
      <c r="D13" s="11">
        <v>496473</v>
      </c>
      <c r="E13" s="11">
        <v>807087</v>
      </c>
      <c r="F13" s="11">
        <v>113749</v>
      </c>
      <c r="G13" s="11">
        <v>169410.2</v>
      </c>
      <c r="H13" s="11">
        <v>228262</v>
      </c>
      <c r="I13" s="11">
        <v>755656.89</v>
      </c>
      <c r="J13" s="11">
        <v>12564</v>
      </c>
      <c r="K13" s="11">
        <v>110353</v>
      </c>
      <c r="L13" s="11">
        <v>357830</v>
      </c>
      <c r="M13" s="11">
        <v>847736</v>
      </c>
      <c r="N13" s="11">
        <v>303913</v>
      </c>
      <c r="O13" s="11">
        <v>36031</v>
      </c>
      <c r="P13" s="11">
        <v>80784</v>
      </c>
      <c r="Q13" s="11">
        <v>83788</v>
      </c>
      <c r="R13" s="11">
        <v>32007.98</v>
      </c>
      <c r="S13" s="11"/>
      <c r="T13" s="11">
        <v>12764</v>
      </c>
      <c r="U13" s="11">
        <v>87411</v>
      </c>
      <c r="V13" s="11">
        <v>15312</v>
      </c>
      <c r="W13" s="11">
        <v>234756</v>
      </c>
      <c r="X13" s="11">
        <v>133498</v>
      </c>
      <c r="Y13" s="11">
        <v>289677</v>
      </c>
      <c r="Z13" s="11">
        <v>201310</v>
      </c>
      <c r="AA13" s="11">
        <v>463472</v>
      </c>
      <c r="AB13" s="11">
        <v>376384</v>
      </c>
      <c r="AC13" s="11">
        <v>1532623</v>
      </c>
      <c r="AD13" s="11">
        <v>40164</v>
      </c>
      <c r="AE13" s="11">
        <v>196798</v>
      </c>
      <c r="AF13" s="30">
        <v>98609</v>
      </c>
    </row>
    <row r="14" spans="1:32" s="8" customFormat="1" ht="14.25" customHeight="1" x14ac:dyDescent="0.25">
      <c r="A14" s="3" t="s">
        <v>114</v>
      </c>
      <c r="B14" s="11">
        <v>19938</v>
      </c>
      <c r="C14" s="11">
        <v>31832</v>
      </c>
      <c r="D14" s="11">
        <v>197476</v>
      </c>
      <c r="E14" s="11">
        <v>231337</v>
      </c>
      <c r="F14" s="11">
        <v>69485</v>
      </c>
      <c r="G14" s="11">
        <v>81660.7</v>
      </c>
      <c r="H14" s="11">
        <v>104508</v>
      </c>
      <c r="I14" s="11">
        <v>21966.2</v>
      </c>
      <c r="J14" s="11">
        <v>7354</v>
      </c>
      <c r="K14" s="11">
        <v>110353</v>
      </c>
      <c r="L14" s="11">
        <v>212453</v>
      </c>
      <c r="M14" s="11">
        <v>324918</v>
      </c>
      <c r="N14" s="11">
        <v>184762</v>
      </c>
      <c r="O14" s="11">
        <v>14123</v>
      </c>
      <c r="P14" s="11">
        <v>30058</v>
      </c>
      <c r="Q14" s="11">
        <v>30226</v>
      </c>
      <c r="R14" s="11">
        <v>20166.62</v>
      </c>
      <c r="S14" s="11"/>
      <c r="T14" s="11">
        <v>5000</v>
      </c>
      <c r="U14" s="11">
        <v>46256</v>
      </c>
      <c r="V14" s="11">
        <v>8572</v>
      </c>
      <c r="W14" s="11">
        <v>147150</v>
      </c>
      <c r="X14" s="11">
        <v>61695</v>
      </c>
      <c r="Y14" s="11">
        <v>149031</v>
      </c>
      <c r="Z14" s="11">
        <v>44935</v>
      </c>
      <c r="AA14" s="11">
        <v>248391</v>
      </c>
      <c r="AB14" s="11">
        <v>186448</v>
      </c>
      <c r="AC14" s="11">
        <v>891681</v>
      </c>
      <c r="AD14" s="11">
        <v>412381</v>
      </c>
      <c r="AE14" s="11">
        <v>462168</v>
      </c>
      <c r="AF14" s="30">
        <v>55484</v>
      </c>
    </row>
    <row r="15" spans="1:32" s="31" customFormat="1" ht="14.25" customHeight="1" x14ac:dyDescent="0.25">
      <c r="A15" s="18" t="s">
        <v>115</v>
      </c>
      <c r="B15" s="30">
        <v>6.01</v>
      </c>
      <c r="C15" s="30">
        <v>2.16</v>
      </c>
      <c r="D15" s="30">
        <v>2.5099999999999998</v>
      </c>
      <c r="E15" s="30">
        <v>3.49</v>
      </c>
      <c r="F15" s="30">
        <v>1.64</v>
      </c>
      <c r="G15" s="30">
        <v>2.0750000000000002</v>
      </c>
      <c r="H15" s="30">
        <v>2.1800000000000002</v>
      </c>
      <c r="I15" s="30">
        <v>34.4</v>
      </c>
      <c r="J15" s="30">
        <v>1.71</v>
      </c>
      <c r="K15" s="30">
        <v>1.67</v>
      </c>
      <c r="L15" s="30">
        <v>1.6839999999999999</v>
      </c>
      <c r="M15" s="30">
        <v>2.61</v>
      </c>
      <c r="N15" s="30">
        <v>1.64</v>
      </c>
      <c r="O15" s="30">
        <v>2.5499999999999998</v>
      </c>
      <c r="P15" s="30">
        <v>2.69</v>
      </c>
      <c r="Q15" s="30">
        <v>2.77</v>
      </c>
      <c r="R15" s="30">
        <v>1.5871999999999999</v>
      </c>
      <c r="S15" s="30"/>
      <c r="T15" s="30">
        <v>2.5499999999999998</v>
      </c>
      <c r="U15" s="30">
        <v>1.89</v>
      </c>
      <c r="V15" s="30">
        <v>1.79</v>
      </c>
      <c r="W15" s="30">
        <v>1.6</v>
      </c>
      <c r="X15" s="30">
        <v>2.16</v>
      </c>
      <c r="Y15" s="30">
        <v>1.94</v>
      </c>
      <c r="Z15" s="30">
        <v>4.4800000000000004</v>
      </c>
      <c r="AA15" s="30">
        <v>1.87</v>
      </c>
      <c r="AB15" s="30">
        <v>2.02</v>
      </c>
      <c r="AC15" s="30">
        <v>1.72</v>
      </c>
      <c r="AD15" s="30">
        <v>0.1</v>
      </c>
      <c r="AE15" s="30">
        <v>0.43</v>
      </c>
      <c r="AF15" s="30">
        <v>1.78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Z18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46.5703125" style="39" bestFit="1" customWidth="1"/>
    <col min="2" max="4" width="12.85546875" style="7" customWidth="1"/>
    <col min="5" max="5" width="12.85546875" style="39" customWidth="1"/>
    <col min="6" max="6" width="12.85546875" style="42" customWidth="1"/>
    <col min="7" max="7" width="12.85546875" style="7" customWidth="1"/>
    <col min="8" max="10" width="12.85546875" style="39" customWidth="1"/>
    <col min="11" max="11" width="12.85546875" style="42" customWidth="1"/>
    <col min="12" max="16" width="12.85546875" style="39" customWidth="1"/>
    <col min="17" max="17" width="12.85546875" style="7" customWidth="1"/>
    <col min="18" max="18" width="14.7109375" style="39" customWidth="1"/>
    <col min="19" max="19" width="12.85546875" style="39" customWidth="1"/>
    <col min="20" max="20" width="14.85546875" style="39" customWidth="1"/>
    <col min="21" max="21" width="12.85546875" style="53" customWidth="1"/>
    <col min="22" max="25" width="12.85546875" style="39" customWidth="1"/>
    <col min="26" max="26" width="12.85546875" style="42" customWidth="1"/>
    <col min="27" max="27" width="12.85546875" style="7" customWidth="1"/>
    <col min="28" max="30" width="12.85546875" style="39" customWidth="1"/>
    <col min="31" max="31" width="12.85546875" style="42" customWidth="1"/>
    <col min="32" max="32" width="12.85546875" style="7" customWidth="1"/>
    <col min="33" max="35" width="12.85546875" style="39" customWidth="1"/>
    <col min="36" max="36" width="12.85546875" style="42" customWidth="1"/>
    <col min="37" max="37" width="12.85546875" style="39" customWidth="1"/>
    <col min="38" max="40" width="12.85546875" style="7" customWidth="1"/>
    <col min="41" max="41" width="12.85546875" style="39" customWidth="1"/>
    <col min="42" max="45" width="12.85546875" style="7" customWidth="1"/>
    <col min="46" max="46" width="12.85546875" style="42" customWidth="1"/>
    <col min="47" max="50" width="12.85546875" style="7" customWidth="1"/>
    <col min="51" max="51" width="12.85546875" style="42" customWidth="1"/>
    <col min="52" max="54" width="12.85546875" style="7" customWidth="1"/>
    <col min="55" max="55" width="12.85546875" style="39" customWidth="1"/>
    <col min="56" max="56" width="12.85546875" style="53" customWidth="1"/>
    <col min="57" max="60" width="12.85546875" style="7" customWidth="1"/>
    <col min="61" max="62" width="12.85546875" style="39" customWidth="1"/>
    <col min="63" max="65" width="12.85546875" style="7" customWidth="1"/>
    <col min="66" max="66" width="12.85546875" style="39" customWidth="1"/>
    <col min="67" max="70" width="12.85546875" style="7" customWidth="1"/>
    <col min="71" max="71" width="12.85546875" style="42" customWidth="1"/>
    <col min="72" max="72" width="12.85546875" style="39" customWidth="1"/>
    <col min="73" max="75" width="12.85546875" style="7" customWidth="1"/>
    <col min="76" max="77" width="12.85546875" style="39" customWidth="1"/>
    <col min="78" max="80" width="12.85546875" style="7" customWidth="1"/>
    <col min="81" max="87" width="12.85546875" style="39" customWidth="1"/>
    <col min="88" max="90" width="12.85546875" style="7" customWidth="1"/>
    <col min="91" max="91" width="12.85546875" style="54" customWidth="1"/>
    <col min="92" max="92" width="12.85546875" style="7" customWidth="1"/>
    <col min="93" max="95" width="12.85546875" style="39" customWidth="1"/>
    <col min="96" max="96" width="12.85546875" style="42" customWidth="1"/>
    <col min="97" max="97" width="12.85546875" style="7" customWidth="1"/>
    <col min="98" max="100" width="12.85546875" style="39" customWidth="1"/>
    <col min="101" max="101" width="12.85546875" style="42" customWidth="1"/>
    <col min="102" max="102" width="12.85546875" style="39" customWidth="1"/>
    <col min="103" max="105" width="12.85546875" style="7" customWidth="1"/>
    <col min="106" max="106" width="12.85546875" style="39" customWidth="1"/>
    <col min="107" max="110" width="12.85546875" style="7" customWidth="1"/>
    <col min="111" max="111" width="12.85546875" style="42" customWidth="1"/>
    <col min="112" max="112" width="12.85546875" style="7" customWidth="1"/>
    <col min="113" max="116" width="12.85546875" style="39" customWidth="1"/>
    <col min="117" max="117" width="12.85546875" style="7" customWidth="1"/>
    <col min="118" max="120" width="12.85546875" style="39" customWidth="1"/>
    <col min="121" max="121" width="12.85546875" style="42" customWidth="1"/>
    <col min="122" max="122" width="12.85546875" style="7" customWidth="1"/>
    <col min="123" max="125" width="12.85546875" style="39" customWidth="1"/>
    <col min="126" max="126" width="12.85546875" style="42" customWidth="1"/>
    <col min="127" max="127" width="12.85546875" style="54" customWidth="1"/>
    <col min="128" max="129" width="12.85546875" style="42" customWidth="1"/>
    <col min="130" max="130" width="12.85546875" style="56" customWidth="1"/>
    <col min="131" max="131" width="12.85546875" style="42" customWidth="1"/>
    <col min="132" max="132" width="12.85546875" style="7" customWidth="1"/>
    <col min="133" max="135" width="12.85546875" style="39" customWidth="1"/>
    <col min="136" max="136" width="12.85546875" style="42" customWidth="1"/>
    <col min="137" max="141" width="12.85546875" style="39" customWidth="1"/>
    <col min="142" max="142" width="12.85546875" style="7" customWidth="1"/>
    <col min="143" max="145" width="12.85546875" style="39" customWidth="1"/>
    <col min="146" max="146" width="12.85546875" style="53" customWidth="1"/>
    <col min="147" max="150" width="12.85546875" style="7" customWidth="1"/>
    <col min="151" max="151" width="12.85546875" style="42" customWidth="1"/>
    <col min="152" max="152" width="12.85546875" style="7" customWidth="1"/>
    <col min="153" max="155" width="12.85546875" style="39" customWidth="1"/>
    <col min="156" max="156" width="12.85546875" style="42" customWidth="1"/>
    <col min="157" max="16384" width="9.140625" style="39"/>
  </cols>
  <sheetData>
    <row r="1" spans="1:156" ht="34.5" x14ac:dyDescent="0.25">
      <c r="A1" s="44" t="s">
        <v>300</v>
      </c>
    </row>
    <row r="2" spans="1:156" x14ac:dyDescent="0.25">
      <c r="A2" s="40" t="s">
        <v>0</v>
      </c>
      <c r="B2" s="87" t="s">
        <v>1</v>
      </c>
      <c r="C2" s="87"/>
      <c r="D2" s="87"/>
      <c r="E2" s="87"/>
      <c r="F2" s="87"/>
      <c r="G2" s="87" t="s">
        <v>240</v>
      </c>
      <c r="H2" s="87"/>
      <c r="I2" s="87"/>
      <c r="J2" s="87"/>
      <c r="K2" s="87"/>
      <c r="L2" s="87" t="s">
        <v>3</v>
      </c>
      <c r="M2" s="87"/>
      <c r="N2" s="87"/>
      <c r="O2" s="87"/>
      <c r="P2" s="87"/>
      <c r="Q2" s="87" t="s">
        <v>4</v>
      </c>
      <c r="R2" s="87"/>
      <c r="S2" s="87"/>
      <c r="T2" s="87"/>
      <c r="U2" s="87"/>
      <c r="V2" s="87" t="s">
        <v>241</v>
      </c>
      <c r="W2" s="87"/>
      <c r="X2" s="87"/>
      <c r="Y2" s="87"/>
      <c r="Z2" s="87"/>
      <c r="AA2" s="88" t="s">
        <v>242</v>
      </c>
      <c r="AB2" s="89"/>
      <c r="AC2" s="89"/>
      <c r="AD2" s="89"/>
      <c r="AE2" s="90"/>
      <c r="AF2" s="88" t="s">
        <v>251</v>
      </c>
      <c r="AG2" s="89"/>
      <c r="AH2" s="89"/>
      <c r="AI2" s="89"/>
      <c r="AJ2" s="90"/>
      <c r="AK2" s="88" t="s">
        <v>7</v>
      </c>
      <c r="AL2" s="89"/>
      <c r="AM2" s="89"/>
      <c r="AN2" s="89"/>
      <c r="AO2" s="90"/>
      <c r="AP2" s="88" t="s">
        <v>6</v>
      </c>
      <c r="AQ2" s="89"/>
      <c r="AR2" s="89"/>
      <c r="AS2" s="89"/>
      <c r="AT2" s="90"/>
      <c r="AU2" s="88" t="s">
        <v>8</v>
      </c>
      <c r="AV2" s="89"/>
      <c r="AW2" s="89"/>
      <c r="AX2" s="89"/>
      <c r="AY2" s="90"/>
      <c r="AZ2" s="88" t="s">
        <v>9</v>
      </c>
      <c r="BA2" s="89"/>
      <c r="BB2" s="89"/>
      <c r="BC2" s="89"/>
      <c r="BD2" s="90"/>
      <c r="BE2" s="88" t="s">
        <v>10</v>
      </c>
      <c r="BF2" s="89"/>
      <c r="BG2" s="89"/>
      <c r="BH2" s="89"/>
      <c r="BI2" s="90"/>
      <c r="BJ2" s="88" t="s">
        <v>11</v>
      </c>
      <c r="BK2" s="89"/>
      <c r="BL2" s="89"/>
      <c r="BM2" s="89"/>
      <c r="BN2" s="90"/>
      <c r="BO2" s="88" t="s">
        <v>12</v>
      </c>
      <c r="BP2" s="89"/>
      <c r="BQ2" s="89"/>
      <c r="BR2" s="89"/>
      <c r="BS2" s="90"/>
      <c r="BT2" s="88" t="s">
        <v>13</v>
      </c>
      <c r="BU2" s="89"/>
      <c r="BV2" s="89"/>
      <c r="BW2" s="89"/>
      <c r="BX2" s="90"/>
      <c r="BY2" s="88" t="s">
        <v>14</v>
      </c>
      <c r="BZ2" s="89"/>
      <c r="CA2" s="89"/>
      <c r="CB2" s="89"/>
      <c r="CC2" s="90"/>
      <c r="CD2" s="88" t="s">
        <v>243</v>
      </c>
      <c r="CE2" s="89"/>
      <c r="CF2" s="89"/>
      <c r="CG2" s="89"/>
      <c r="CH2" s="90"/>
      <c r="CI2" s="88" t="s">
        <v>15</v>
      </c>
      <c r="CJ2" s="89"/>
      <c r="CK2" s="89"/>
      <c r="CL2" s="89"/>
      <c r="CM2" s="90"/>
      <c r="CN2" s="88" t="s">
        <v>244</v>
      </c>
      <c r="CO2" s="89"/>
      <c r="CP2" s="89"/>
      <c r="CQ2" s="89"/>
      <c r="CR2" s="90"/>
      <c r="CS2" s="88" t="s">
        <v>250</v>
      </c>
      <c r="CT2" s="89"/>
      <c r="CU2" s="89"/>
      <c r="CV2" s="89"/>
      <c r="CW2" s="90"/>
      <c r="CX2" s="88" t="s">
        <v>239</v>
      </c>
      <c r="CY2" s="89"/>
      <c r="CZ2" s="89"/>
      <c r="DA2" s="89"/>
      <c r="DB2" s="90"/>
      <c r="DC2" s="88" t="s">
        <v>245</v>
      </c>
      <c r="DD2" s="89"/>
      <c r="DE2" s="89"/>
      <c r="DF2" s="89"/>
      <c r="DG2" s="90"/>
      <c r="DH2" s="87" t="s">
        <v>18</v>
      </c>
      <c r="DI2" s="87"/>
      <c r="DJ2" s="87"/>
      <c r="DK2" s="87"/>
      <c r="DL2" s="87"/>
      <c r="DM2" s="87" t="s">
        <v>19</v>
      </c>
      <c r="DN2" s="87"/>
      <c r="DO2" s="87"/>
      <c r="DP2" s="87"/>
      <c r="DQ2" s="87"/>
      <c r="DR2" s="87" t="s">
        <v>20</v>
      </c>
      <c r="DS2" s="87"/>
      <c r="DT2" s="87"/>
      <c r="DU2" s="87"/>
      <c r="DV2" s="87"/>
      <c r="DW2" s="87" t="s">
        <v>21</v>
      </c>
      <c r="DX2" s="87"/>
      <c r="DY2" s="87"/>
      <c r="DZ2" s="87"/>
      <c r="EA2" s="87"/>
      <c r="EB2" s="87" t="s">
        <v>22</v>
      </c>
      <c r="EC2" s="87"/>
      <c r="ED2" s="87"/>
      <c r="EE2" s="87"/>
      <c r="EF2" s="87"/>
      <c r="EG2" s="87" t="s">
        <v>246</v>
      </c>
      <c r="EH2" s="87"/>
      <c r="EI2" s="87"/>
      <c r="EJ2" s="87"/>
      <c r="EK2" s="87"/>
      <c r="EL2" s="87" t="s">
        <v>247</v>
      </c>
      <c r="EM2" s="87"/>
      <c r="EN2" s="87"/>
      <c r="EO2" s="87"/>
      <c r="EP2" s="87"/>
      <c r="EQ2" s="87" t="s">
        <v>23</v>
      </c>
      <c r="ER2" s="87"/>
      <c r="ES2" s="87"/>
      <c r="ET2" s="87"/>
      <c r="EU2" s="87"/>
      <c r="EV2" s="87" t="s">
        <v>24</v>
      </c>
      <c r="EW2" s="87"/>
      <c r="EX2" s="87"/>
      <c r="EY2" s="87"/>
      <c r="EZ2" s="87"/>
    </row>
    <row r="3" spans="1:156" ht="15" customHeight="1" x14ac:dyDescent="0.25">
      <c r="A3" s="81" t="s">
        <v>151</v>
      </c>
      <c r="B3" s="82" t="s">
        <v>145</v>
      </c>
      <c r="C3" s="81" t="s">
        <v>146</v>
      </c>
      <c r="D3" s="81"/>
      <c r="E3" s="81"/>
      <c r="F3" s="83" t="s">
        <v>147</v>
      </c>
      <c r="G3" s="82" t="s">
        <v>145</v>
      </c>
      <c r="H3" s="81" t="s">
        <v>146</v>
      </c>
      <c r="I3" s="81"/>
      <c r="J3" s="81"/>
      <c r="K3" s="83" t="s">
        <v>147</v>
      </c>
      <c r="L3" s="81" t="s">
        <v>145</v>
      </c>
      <c r="M3" s="81" t="s">
        <v>146</v>
      </c>
      <c r="N3" s="81"/>
      <c r="O3" s="81"/>
      <c r="P3" s="81" t="s">
        <v>147</v>
      </c>
      <c r="Q3" s="82" t="s">
        <v>145</v>
      </c>
      <c r="R3" s="81" t="s">
        <v>146</v>
      </c>
      <c r="S3" s="81"/>
      <c r="T3" s="81"/>
      <c r="U3" s="85" t="s">
        <v>147</v>
      </c>
      <c r="V3" s="81" t="s">
        <v>145</v>
      </c>
      <c r="W3" s="81" t="s">
        <v>146</v>
      </c>
      <c r="X3" s="81"/>
      <c r="Y3" s="81"/>
      <c r="Z3" s="83" t="s">
        <v>147</v>
      </c>
      <c r="AA3" s="82" t="s">
        <v>145</v>
      </c>
      <c r="AB3" s="81" t="s">
        <v>146</v>
      </c>
      <c r="AC3" s="81"/>
      <c r="AD3" s="81"/>
      <c r="AE3" s="83" t="s">
        <v>147</v>
      </c>
      <c r="AF3" s="82" t="s">
        <v>145</v>
      </c>
      <c r="AG3" s="81" t="s">
        <v>146</v>
      </c>
      <c r="AH3" s="81"/>
      <c r="AI3" s="81"/>
      <c r="AJ3" s="83" t="s">
        <v>147</v>
      </c>
      <c r="AK3" s="81" t="s">
        <v>145</v>
      </c>
      <c r="AL3" s="82" t="s">
        <v>146</v>
      </c>
      <c r="AM3" s="82"/>
      <c r="AN3" s="82"/>
      <c r="AO3" s="81" t="s">
        <v>147</v>
      </c>
      <c r="AP3" s="82" t="s">
        <v>145</v>
      </c>
      <c r="AQ3" s="82" t="s">
        <v>146</v>
      </c>
      <c r="AR3" s="82"/>
      <c r="AS3" s="82"/>
      <c r="AT3" s="83" t="s">
        <v>147</v>
      </c>
      <c r="AU3" s="82" t="s">
        <v>145</v>
      </c>
      <c r="AV3" s="82" t="s">
        <v>146</v>
      </c>
      <c r="AW3" s="82"/>
      <c r="AX3" s="82"/>
      <c r="AY3" s="83" t="s">
        <v>147</v>
      </c>
      <c r="AZ3" s="82" t="s">
        <v>145</v>
      </c>
      <c r="BA3" s="81" t="s">
        <v>146</v>
      </c>
      <c r="BB3" s="81"/>
      <c r="BC3" s="81"/>
      <c r="BD3" s="85" t="s">
        <v>147</v>
      </c>
      <c r="BE3" s="82" t="s">
        <v>145</v>
      </c>
      <c r="BF3" s="82" t="s">
        <v>146</v>
      </c>
      <c r="BG3" s="82"/>
      <c r="BH3" s="82"/>
      <c r="BI3" s="81" t="s">
        <v>147</v>
      </c>
      <c r="BJ3" s="81" t="s">
        <v>145</v>
      </c>
      <c r="BK3" s="82" t="s">
        <v>146</v>
      </c>
      <c r="BL3" s="82"/>
      <c r="BM3" s="82"/>
      <c r="BN3" s="81" t="s">
        <v>147</v>
      </c>
      <c r="BO3" s="82" t="s">
        <v>145</v>
      </c>
      <c r="BP3" s="82" t="s">
        <v>146</v>
      </c>
      <c r="BQ3" s="82"/>
      <c r="BR3" s="82"/>
      <c r="BS3" s="83" t="s">
        <v>147</v>
      </c>
      <c r="BT3" s="81" t="s">
        <v>145</v>
      </c>
      <c r="BU3" s="82" t="s">
        <v>146</v>
      </c>
      <c r="BV3" s="82"/>
      <c r="BW3" s="82"/>
      <c r="BX3" s="81" t="s">
        <v>147</v>
      </c>
      <c r="BY3" s="81" t="s">
        <v>145</v>
      </c>
      <c r="BZ3" s="82" t="s">
        <v>146</v>
      </c>
      <c r="CA3" s="82"/>
      <c r="CB3" s="82"/>
      <c r="CC3" s="81" t="s">
        <v>147</v>
      </c>
      <c r="CD3" s="81" t="s">
        <v>145</v>
      </c>
      <c r="CE3" s="81" t="s">
        <v>146</v>
      </c>
      <c r="CF3" s="81"/>
      <c r="CG3" s="81"/>
      <c r="CH3" s="81" t="s">
        <v>147</v>
      </c>
      <c r="CI3" s="81" t="s">
        <v>145</v>
      </c>
      <c r="CJ3" s="82" t="s">
        <v>146</v>
      </c>
      <c r="CK3" s="82"/>
      <c r="CL3" s="82"/>
      <c r="CM3" s="86" t="s">
        <v>147</v>
      </c>
      <c r="CN3" s="82" t="s">
        <v>145</v>
      </c>
      <c r="CO3" s="81" t="s">
        <v>146</v>
      </c>
      <c r="CP3" s="81"/>
      <c r="CQ3" s="81"/>
      <c r="CR3" s="83" t="s">
        <v>147</v>
      </c>
      <c r="CS3" s="82" t="s">
        <v>145</v>
      </c>
      <c r="CT3" s="81" t="s">
        <v>146</v>
      </c>
      <c r="CU3" s="81"/>
      <c r="CV3" s="81"/>
      <c r="CW3" s="83" t="s">
        <v>147</v>
      </c>
      <c r="CX3" s="81" t="s">
        <v>145</v>
      </c>
      <c r="CY3" s="82" t="s">
        <v>146</v>
      </c>
      <c r="CZ3" s="82"/>
      <c r="DA3" s="82"/>
      <c r="DB3" s="84" t="s">
        <v>147</v>
      </c>
      <c r="DC3" s="82" t="s">
        <v>145</v>
      </c>
      <c r="DD3" s="82" t="s">
        <v>146</v>
      </c>
      <c r="DE3" s="82"/>
      <c r="DF3" s="82"/>
      <c r="DG3" s="83" t="s">
        <v>147</v>
      </c>
      <c r="DH3" s="82" t="s">
        <v>145</v>
      </c>
      <c r="DI3" s="81" t="s">
        <v>146</v>
      </c>
      <c r="DJ3" s="81"/>
      <c r="DK3" s="81"/>
      <c r="DL3" s="84" t="s">
        <v>147</v>
      </c>
      <c r="DM3" s="82" t="s">
        <v>145</v>
      </c>
      <c r="DN3" s="81" t="s">
        <v>146</v>
      </c>
      <c r="DO3" s="81"/>
      <c r="DP3" s="81"/>
      <c r="DQ3" s="83" t="s">
        <v>147</v>
      </c>
      <c r="DR3" s="82" t="s">
        <v>145</v>
      </c>
      <c r="DS3" s="81" t="s">
        <v>146</v>
      </c>
      <c r="DT3" s="81"/>
      <c r="DU3" s="81"/>
      <c r="DV3" s="83" t="s">
        <v>147</v>
      </c>
      <c r="DW3" s="82" t="s">
        <v>145</v>
      </c>
      <c r="DX3" s="81" t="s">
        <v>146</v>
      </c>
      <c r="DY3" s="81"/>
      <c r="DZ3" s="81"/>
      <c r="EA3" s="83" t="s">
        <v>147</v>
      </c>
      <c r="EB3" s="82" t="s">
        <v>145</v>
      </c>
      <c r="EC3" s="81" t="s">
        <v>146</v>
      </c>
      <c r="ED3" s="81"/>
      <c r="EE3" s="81"/>
      <c r="EF3" s="83" t="s">
        <v>147</v>
      </c>
      <c r="EG3" s="81" t="s">
        <v>145</v>
      </c>
      <c r="EH3" s="81" t="s">
        <v>146</v>
      </c>
      <c r="EI3" s="81"/>
      <c r="EJ3" s="81"/>
      <c r="EK3" s="84" t="s">
        <v>147</v>
      </c>
      <c r="EL3" s="82" t="s">
        <v>145</v>
      </c>
      <c r="EM3" s="81" t="s">
        <v>146</v>
      </c>
      <c r="EN3" s="81"/>
      <c r="EO3" s="81"/>
      <c r="EP3" s="85" t="s">
        <v>147</v>
      </c>
      <c r="EQ3" s="82" t="s">
        <v>145</v>
      </c>
      <c r="ER3" s="82" t="s">
        <v>146</v>
      </c>
      <c r="ES3" s="82"/>
      <c r="ET3" s="82"/>
      <c r="EU3" s="83" t="s">
        <v>147</v>
      </c>
      <c r="EV3" s="82" t="s">
        <v>145</v>
      </c>
      <c r="EW3" s="81" t="s">
        <v>146</v>
      </c>
      <c r="EX3" s="81"/>
      <c r="EY3" s="81"/>
      <c r="EZ3" s="83" t="s">
        <v>147</v>
      </c>
    </row>
    <row r="4" spans="1:156" ht="30" x14ac:dyDescent="0.25">
      <c r="A4" s="81"/>
      <c r="B4" s="82"/>
      <c r="C4" s="20" t="s">
        <v>148</v>
      </c>
      <c r="D4" s="20" t="s">
        <v>149</v>
      </c>
      <c r="E4" s="22" t="s">
        <v>150</v>
      </c>
      <c r="F4" s="83"/>
      <c r="G4" s="82"/>
      <c r="H4" s="22" t="s">
        <v>148</v>
      </c>
      <c r="I4" s="22" t="s">
        <v>149</v>
      </c>
      <c r="J4" s="22" t="s">
        <v>150</v>
      </c>
      <c r="K4" s="83"/>
      <c r="L4" s="81"/>
      <c r="M4" s="22" t="s">
        <v>148</v>
      </c>
      <c r="N4" s="22" t="s">
        <v>149</v>
      </c>
      <c r="O4" s="22" t="s">
        <v>150</v>
      </c>
      <c r="P4" s="81"/>
      <c r="Q4" s="82"/>
      <c r="R4" s="22" t="s">
        <v>148</v>
      </c>
      <c r="S4" s="22" t="s">
        <v>149</v>
      </c>
      <c r="T4" s="22" t="s">
        <v>150</v>
      </c>
      <c r="U4" s="85"/>
      <c r="V4" s="81"/>
      <c r="W4" s="22" t="s">
        <v>148</v>
      </c>
      <c r="X4" s="22" t="s">
        <v>149</v>
      </c>
      <c r="Y4" s="22" t="s">
        <v>150</v>
      </c>
      <c r="Z4" s="83"/>
      <c r="AA4" s="82"/>
      <c r="AB4" s="22" t="s">
        <v>148</v>
      </c>
      <c r="AC4" s="22" t="s">
        <v>149</v>
      </c>
      <c r="AD4" s="22" t="s">
        <v>150</v>
      </c>
      <c r="AE4" s="83"/>
      <c r="AF4" s="82"/>
      <c r="AG4" s="22" t="s">
        <v>148</v>
      </c>
      <c r="AH4" s="22" t="s">
        <v>149</v>
      </c>
      <c r="AI4" s="22" t="s">
        <v>150</v>
      </c>
      <c r="AJ4" s="83"/>
      <c r="AK4" s="81"/>
      <c r="AL4" s="20" t="s">
        <v>148</v>
      </c>
      <c r="AM4" s="20" t="s">
        <v>149</v>
      </c>
      <c r="AN4" s="20" t="s">
        <v>150</v>
      </c>
      <c r="AO4" s="81"/>
      <c r="AP4" s="82"/>
      <c r="AQ4" s="20" t="s">
        <v>148</v>
      </c>
      <c r="AR4" s="20" t="s">
        <v>149</v>
      </c>
      <c r="AS4" s="20" t="s">
        <v>150</v>
      </c>
      <c r="AT4" s="83"/>
      <c r="AU4" s="82"/>
      <c r="AV4" s="20" t="s">
        <v>148</v>
      </c>
      <c r="AW4" s="20" t="s">
        <v>149</v>
      </c>
      <c r="AX4" s="20" t="s">
        <v>150</v>
      </c>
      <c r="AY4" s="83"/>
      <c r="AZ4" s="82"/>
      <c r="BA4" s="20" t="s">
        <v>148</v>
      </c>
      <c r="BB4" s="20" t="s">
        <v>149</v>
      </c>
      <c r="BC4" s="22" t="s">
        <v>150</v>
      </c>
      <c r="BD4" s="85"/>
      <c r="BE4" s="82"/>
      <c r="BF4" s="20" t="s">
        <v>148</v>
      </c>
      <c r="BG4" s="20" t="s">
        <v>149</v>
      </c>
      <c r="BH4" s="20" t="s">
        <v>150</v>
      </c>
      <c r="BI4" s="81"/>
      <c r="BJ4" s="81"/>
      <c r="BK4" s="20" t="s">
        <v>148</v>
      </c>
      <c r="BL4" s="20" t="s">
        <v>149</v>
      </c>
      <c r="BM4" s="20" t="s">
        <v>150</v>
      </c>
      <c r="BN4" s="81"/>
      <c r="BO4" s="82"/>
      <c r="BP4" s="20" t="s">
        <v>148</v>
      </c>
      <c r="BQ4" s="20" t="s">
        <v>149</v>
      </c>
      <c r="BR4" s="20" t="s">
        <v>150</v>
      </c>
      <c r="BS4" s="83"/>
      <c r="BT4" s="81"/>
      <c r="BU4" s="20" t="s">
        <v>148</v>
      </c>
      <c r="BV4" s="20" t="s">
        <v>149</v>
      </c>
      <c r="BW4" s="20" t="s">
        <v>150</v>
      </c>
      <c r="BX4" s="81"/>
      <c r="BY4" s="81"/>
      <c r="BZ4" s="20" t="s">
        <v>148</v>
      </c>
      <c r="CA4" s="20" t="s">
        <v>149</v>
      </c>
      <c r="CB4" s="20" t="s">
        <v>150</v>
      </c>
      <c r="CC4" s="81"/>
      <c r="CD4" s="81"/>
      <c r="CE4" s="22" t="s">
        <v>148</v>
      </c>
      <c r="CF4" s="22" t="s">
        <v>149</v>
      </c>
      <c r="CG4" s="22" t="s">
        <v>150</v>
      </c>
      <c r="CH4" s="81"/>
      <c r="CI4" s="81"/>
      <c r="CJ4" s="20" t="s">
        <v>148</v>
      </c>
      <c r="CK4" s="20" t="s">
        <v>149</v>
      </c>
      <c r="CL4" s="20" t="s">
        <v>150</v>
      </c>
      <c r="CM4" s="86"/>
      <c r="CN4" s="82"/>
      <c r="CO4" s="22" t="s">
        <v>148</v>
      </c>
      <c r="CP4" s="22" t="s">
        <v>149</v>
      </c>
      <c r="CQ4" s="22" t="s">
        <v>150</v>
      </c>
      <c r="CR4" s="83"/>
      <c r="CS4" s="82"/>
      <c r="CT4" s="22" t="s">
        <v>148</v>
      </c>
      <c r="CU4" s="22" t="s">
        <v>149</v>
      </c>
      <c r="CV4" s="22" t="s">
        <v>150</v>
      </c>
      <c r="CW4" s="83"/>
      <c r="CX4" s="81"/>
      <c r="CY4" s="20" t="s">
        <v>148</v>
      </c>
      <c r="CZ4" s="20" t="s">
        <v>149</v>
      </c>
      <c r="DA4" s="20" t="s">
        <v>150</v>
      </c>
      <c r="DB4" s="84"/>
      <c r="DC4" s="82"/>
      <c r="DD4" s="20" t="s">
        <v>148</v>
      </c>
      <c r="DE4" s="20" t="s">
        <v>149</v>
      </c>
      <c r="DF4" s="20" t="s">
        <v>150</v>
      </c>
      <c r="DG4" s="83"/>
      <c r="DH4" s="82"/>
      <c r="DI4" s="22" t="s">
        <v>148</v>
      </c>
      <c r="DJ4" s="22" t="s">
        <v>149</v>
      </c>
      <c r="DK4" s="22" t="s">
        <v>150</v>
      </c>
      <c r="DL4" s="84"/>
      <c r="DM4" s="82"/>
      <c r="DN4" s="22" t="s">
        <v>148</v>
      </c>
      <c r="DO4" s="22" t="s">
        <v>149</v>
      </c>
      <c r="DP4" s="22" t="s">
        <v>150</v>
      </c>
      <c r="DQ4" s="83"/>
      <c r="DR4" s="82"/>
      <c r="DS4" s="22" t="s">
        <v>148</v>
      </c>
      <c r="DT4" s="22" t="s">
        <v>149</v>
      </c>
      <c r="DU4" s="22" t="s">
        <v>150</v>
      </c>
      <c r="DV4" s="83"/>
      <c r="DW4" s="82"/>
      <c r="DX4" s="22" t="s">
        <v>148</v>
      </c>
      <c r="DY4" s="22" t="s">
        <v>149</v>
      </c>
      <c r="DZ4" s="22" t="s">
        <v>150</v>
      </c>
      <c r="EA4" s="83"/>
      <c r="EB4" s="82"/>
      <c r="EC4" s="22" t="s">
        <v>148</v>
      </c>
      <c r="ED4" s="22" t="s">
        <v>149</v>
      </c>
      <c r="EE4" s="22" t="s">
        <v>150</v>
      </c>
      <c r="EF4" s="83"/>
      <c r="EG4" s="81"/>
      <c r="EH4" s="22" t="s">
        <v>148</v>
      </c>
      <c r="EI4" s="22" t="s">
        <v>149</v>
      </c>
      <c r="EJ4" s="22" t="s">
        <v>150</v>
      </c>
      <c r="EK4" s="84"/>
      <c r="EL4" s="82"/>
      <c r="EM4" s="22" t="s">
        <v>148</v>
      </c>
      <c r="EN4" s="22" t="s">
        <v>149</v>
      </c>
      <c r="EO4" s="22" t="s">
        <v>150</v>
      </c>
      <c r="EP4" s="85"/>
      <c r="EQ4" s="82"/>
      <c r="ER4" s="20" t="s">
        <v>148</v>
      </c>
      <c r="ES4" s="20" t="s">
        <v>149</v>
      </c>
      <c r="ET4" s="20" t="s">
        <v>150</v>
      </c>
      <c r="EU4" s="83"/>
      <c r="EV4" s="82"/>
      <c r="EW4" s="22" t="s">
        <v>148</v>
      </c>
      <c r="EX4" s="22" t="s">
        <v>149</v>
      </c>
      <c r="EY4" s="22" t="s">
        <v>150</v>
      </c>
      <c r="EZ4" s="83"/>
    </row>
    <row r="5" spans="1:156" x14ac:dyDescent="0.25">
      <c r="A5" s="63" t="s">
        <v>301</v>
      </c>
      <c r="B5" s="62"/>
      <c r="C5" s="22"/>
      <c r="D5" s="22"/>
      <c r="E5" s="22"/>
      <c r="F5" s="64"/>
      <c r="G5" s="62"/>
      <c r="H5" s="22"/>
      <c r="I5" s="22"/>
      <c r="J5" s="22"/>
      <c r="K5" s="64"/>
      <c r="L5" s="62"/>
      <c r="M5" s="22"/>
      <c r="N5" s="22"/>
      <c r="O5" s="22"/>
      <c r="P5" s="63"/>
      <c r="Q5" s="62"/>
      <c r="R5" s="22"/>
      <c r="S5" s="22"/>
      <c r="T5" s="22"/>
      <c r="U5" s="64"/>
      <c r="V5" s="62"/>
      <c r="W5" s="22"/>
      <c r="X5" s="22"/>
      <c r="Y5" s="22"/>
      <c r="Z5" s="64"/>
      <c r="AA5" s="63"/>
      <c r="AB5" s="22"/>
      <c r="AC5" s="22"/>
      <c r="AD5" s="22"/>
      <c r="AE5" s="64"/>
      <c r="AF5" s="62"/>
      <c r="AG5" s="22"/>
      <c r="AH5" s="22"/>
      <c r="AI5" s="22"/>
      <c r="AJ5" s="64"/>
      <c r="AK5" s="62"/>
      <c r="AL5" s="22"/>
      <c r="AM5" s="22"/>
      <c r="AN5" s="22"/>
      <c r="AO5" s="64"/>
      <c r="AP5" s="62"/>
      <c r="AQ5" s="22"/>
      <c r="AR5" s="22"/>
      <c r="AS5" s="22"/>
      <c r="AT5" s="64"/>
      <c r="AU5" s="62"/>
      <c r="AV5" s="22"/>
      <c r="AW5" s="22"/>
      <c r="AX5" s="22"/>
      <c r="AY5" s="64"/>
      <c r="AZ5" s="62"/>
      <c r="BA5" s="22"/>
      <c r="BB5" s="22"/>
      <c r="BC5" s="22"/>
      <c r="BD5" s="64"/>
      <c r="BE5" s="62"/>
      <c r="BF5" s="22"/>
      <c r="BG5" s="22"/>
      <c r="BH5" s="22"/>
      <c r="BI5" s="64"/>
      <c r="BJ5" s="62"/>
      <c r="BK5" s="22"/>
      <c r="BL5" s="22"/>
      <c r="BM5" s="22"/>
      <c r="BN5" s="64"/>
      <c r="BO5" s="62"/>
      <c r="BP5" s="22"/>
      <c r="BQ5" s="22"/>
      <c r="BR5" s="22"/>
      <c r="BS5" s="64"/>
      <c r="BT5" s="62"/>
      <c r="BU5" s="22"/>
      <c r="BV5" s="22"/>
      <c r="BW5" s="22"/>
      <c r="BX5" s="64"/>
      <c r="BY5" s="62"/>
      <c r="BZ5" s="22"/>
      <c r="CA5" s="22"/>
      <c r="CB5" s="22"/>
      <c r="CC5" s="64"/>
      <c r="CD5" s="62"/>
      <c r="CE5" s="22"/>
      <c r="CF5" s="22"/>
      <c r="CG5" s="22"/>
      <c r="CH5" s="64"/>
      <c r="CI5" s="62"/>
      <c r="CJ5" s="22"/>
      <c r="CK5" s="22"/>
      <c r="CL5" s="22"/>
      <c r="CM5" s="65"/>
      <c r="CN5" s="62"/>
      <c r="CO5" s="22"/>
      <c r="CP5" s="22"/>
      <c r="CQ5" s="22"/>
      <c r="CR5" s="64"/>
      <c r="CS5" s="62"/>
      <c r="CT5" s="22"/>
      <c r="CU5" s="22"/>
      <c r="CV5" s="22"/>
      <c r="CW5" s="65"/>
      <c r="CX5" s="62"/>
      <c r="CY5" s="22"/>
      <c r="CZ5" s="22"/>
      <c r="DA5" s="22"/>
      <c r="DB5" s="65"/>
      <c r="DC5" s="62"/>
      <c r="DD5" s="22"/>
      <c r="DE5" s="22"/>
      <c r="DF5" s="22"/>
      <c r="DG5" s="64"/>
      <c r="DH5" s="62"/>
      <c r="DI5" s="22"/>
      <c r="DJ5" s="22"/>
      <c r="DK5" s="22"/>
      <c r="DL5" s="64"/>
      <c r="DM5" s="62"/>
      <c r="DN5" s="22"/>
      <c r="DO5" s="22"/>
      <c r="DP5" s="22"/>
      <c r="DQ5" s="65"/>
      <c r="DR5" s="62"/>
      <c r="DS5" s="22"/>
      <c r="DT5" s="22"/>
      <c r="DU5" s="22"/>
      <c r="DV5" s="64"/>
      <c r="DW5" s="62"/>
      <c r="DX5" s="22"/>
      <c r="DY5" s="22"/>
      <c r="DZ5" s="22"/>
      <c r="EA5" s="64"/>
      <c r="EB5" s="62"/>
      <c r="EC5" s="22"/>
      <c r="ED5" s="22"/>
      <c r="EE5" s="22"/>
      <c r="EF5" s="64"/>
      <c r="EG5" s="63"/>
      <c r="EH5" s="22"/>
      <c r="EI5" s="22"/>
      <c r="EJ5" s="22"/>
      <c r="EK5" s="64"/>
      <c r="EL5" s="62"/>
      <c r="EM5" s="22"/>
      <c r="EN5" s="22"/>
      <c r="EO5" s="22"/>
      <c r="EP5" s="64"/>
      <c r="EQ5" s="62"/>
      <c r="ER5" s="22"/>
      <c r="ES5" s="22"/>
      <c r="ET5" s="22"/>
      <c r="EU5" s="64"/>
      <c r="EV5" s="62"/>
      <c r="EW5" s="22"/>
      <c r="EX5" s="22"/>
      <c r="EY5" s="22"/>
      <c r="EZ5" s="64"/>
    </row>
    <row r="6" spans="1:156" x14ac:dyDescent="0.25">
      <c r="A6" s="46" t="s">
        <v>152</v>
      </c>
      <c r="B6" s="10"/>
      <c r="C6" s="46"/>
      <c r="D6" s="46"/>
      <c r="E6" s="46"/>
      <c r="F6" s="36"/>
      <c r="G6" s="10"/>
      <c r="H6" s="46"/>
      <c r="I6" s="46"/>
      <c r="J6" s="46"/>
      <c r="K6" s="36"/>
      <c r="L6" s="10"/>
      <c r="M6" s="46"/>
      <c r="N6" s="46"/>
      <c r="O6" s="46"/>
      <c r="P6" s="46"/>
      <c r="Q6" s="10"/>
      <c r="R6" s="46"/>
      <c r="S6" s="46"/>
      <c r="T6" s="46"/>
      <c r="U6" s="36"/>
      <c r="V6" s="10"/>
      <c r="W6" s="46"/>
      <c r="X6" s="46"/>
      <c r="Y6" s="46"/>
      <c r="Z6" s="36"/>
      <c r="AA6" s="10"/>
      <c r="AB6" s="46"/>
      <c r="AC6" s="46"/>
      <c r="AD6" s="46"/>
      <c r="AE6" s="36"/>
      <c r="AF6" s="10"/>
      <c r="AG6" s="46"/>
      <c r="AH6" s="46"/>
      <c r="AI6" s="46"/>
      <c r="AJ6" s="36"/>
      <c r="AK6" s="10"/>
      <c r="AL6" s="46"/>
      <c r="AM6" s="46"/>
      <c r="AN6" s="10"/>
      <c r="AO6" s="36"/>
      <c r="AP6" s="10"/>
      <c r="AQ6" s="46"/>
      <c r="AR6" s="46"/>
      <c r="AS6" s="46"/>
      <c r="AT6" s="36"/>
      <c r="AU6" s="10"/>
      <c r="AV6" s="46"/>
      <c r="AW6" s="46"/>
      <c r="AX6" s="46"/>
      <c r="AY6" s="36"/>
      <c r="AZ6" s="10"/>
      <c r="BA6" s="46"/>
      <c r="BB6" s="46"/>
      <c r="BC6" s="46"/>
      <c r="BD6" s="36"/>
      <c r="BE6" s="10"/>
      <c r="BF6" s="46"/>
      <c r="BG6" s="46"/>
      <c r="BH6" s="46"/>
      <c r="BI6" s="36"/>
      <c r="BJ6" s="10"/>
      <c r="BK6" s="46"/>
      <c r="BL6" s="46"/>
      <c r="BM6" s="46"/>
      <c r="BN6" s="36"/>
      <c r="BO6" s="10"/>
      <c r="BP6" s="46"/>
      <c r="BQ6" s="46"/>
      <c r="BR6" s="46"/>
      <c r="BS6" s="36"/>
      <c r="BT6" s="10"/>
      <c r="BU6" s="46"/>
      <c r="BV6" s="46"/>
      <c r="BW6" s="46"/>
      <c r="BX6" s="36"/>
      <c r="BY6" s="10"/>
      <c r="BZ6" s="46"/>
      <c r="CA6" s="46"/>
      <c r="CB6" s="46"/>
      <c r="CC6" s="36"/>
      <c r="CD6" s="10"/>
      <c r="CE6" s="46"/>
      <c r="CF6" s="46"/>
      <c r="CG6" s="46"/>
      <c r="CH6" s="36"/>
      <c r="CI6" s="10"/>
      <c r="CJ6" s="46"/>
      <c r="CK6" s="46"/>
      <c r="CL6" s="46"/>
      <c r="CM6" s="46"/>
      <c r="CN6" s="10"/>
      <c r="CO6" s="46"/>
      <c r="CP6" s="46"/>
      <c r="CQ6" s="46"/>
      <c r="CR6" s="36"/>
      <c r="CS6" s="10"/>
      <c r="CT6" s="46"/>
      <c r="CU6" s="46"/>
      <c r="CV6" s="46"/>
      <c r="CW6" s="36"/>
      <c r="CX6" s="10"/>
      <c r="CY6" s="46"/>
      <c r="CZ6" s="46"/>
      <c r="DA6" s="46"/>
      <c r="DB6" s="46"/>
      <c r="DC6" s="10"/>
      <c r="DD6" s="46"/>
      <c r="DE6" s="46"/>
      <c r="DF6" s="46"/>
      <c r="DG6" s="36"/>
      <c r="DH6" s="55"/>
      <c r="DI6" s="37"/>
      <c r="DJ6" s="36"/>
      <c r="DK6" s="36"/>
      <c r="DL6" s="36"/>
      <c r="DM6" s="10"/>
      <c r="DN6" s="46"/>
      <c r="DO6" s="46"/>
      <c r="DP6" s="46"/>
      <c r="DQ6" s="46"/>
      <c r="DR6" s="10"/>
      <c r="DS6" s="46"/>
      <c r="DT6" s="46"/>
      <c r="DU6" s="46"/>
      <c r="DV6" s="36"/>
      <c r="DW6" s="10"/>
      <c r="DX6" s="46"/>
      <c r="DY6" s="46"/>
      <c r="DZ6" s="46"/>
      <c r="EA6" s="36"/>
      <c r="EB6" s="10"/>
      <c r="EC6" s="46"/>
      <c r="ED6" s="46"/>
      <c r="EE6" s="46"/>
      <c r="EF6" s="36"/>
      <c r="EG6" s="46"/>
      <c r="EH6" s="46"/>
      <c r="EI6" s="46"/>
      <c r="EJ6" s="46"/>
      <c r="EK6" s="36"/>
      <c r="EL6" s="10"/>
      <c r="EM6" s="10">
        <v>4165.67</v>
      </c>
      <c r="EN6" s="10">
        <v>86.93</v>
      </c>
      <c r="EO6" s="10">
        <v>10.63</v>
      </c>
      <c r="EP6" s="36">
        <v>6.3600000000000004E-2</v>
      </c>
      <c r="EQ6" s="10">
        <v>4</v>
      </c>
      <c r="ER6" s="10">
        <v>52</v>
      </c>
      <c r="ES6" s="10"/>
      <c r="ET6" s="10">
        <v>74</v>
      </c>
      <c r="EU6" s="36">
        <v>1.6999999999999999E-3</v>
      </c>
      <c r="EV6" s="10"/>
      <c r="EW6" s="46"/>
      <c r="EX6" s="46"/>
      <c r="EY6" s="46"/>
      <c r="EZ6" s="36"/>
    </row>
    <row r="7" spans="1:156" x14ac:dyDescent="0.25">
      <c r="A7" s="46" t="s">
        <v>153</v>
      </c>
      <c r="B7" s="10"/>
      <c r="C7" s="46"/>
      <c r="D7" s="46"/>
      <c r="E7" s="46"/>
      <c r="F7" s="36"/>
      <c r="G7" s="10"/>
      <c r="H7" s="46"/>
      <c r="I7" s="46"/>
      <c r="J7" s="46"/>
      <c r="K7" s="36"/>
      <c r="L7" s="10">
        <v>5</v>
      </c>
      <c r="M7" s="46">
        <v>1694.69</v>
      </c>
      <c r="N7" s="46">
        <v>1</v>
      </c>
      <c r="O7" s="37"/>
      <c r="P7" s="36">
        <v>0.33529999999999999</v>
      </c>
      <c r="Q7" s="10">
        <v>22</v>
      </c>
      <c r="R7" s="46">
        <v>22768.03</v>
      </c>
      <c r="S7" s="46">
        <v>28.8</v>
      </c>
      <c r="T7" s="46">
        <v>11467.69</v>
      </c>
      <c r="U7" s="35">
        <v>0.25169999999999998</v>
      </c>
      <c r="V7" s="10"/>
      <c r="W7" s="10"/>
      <c r="X7" s="10"/>
      <c r="Y7" s="46"/>
      <c r="Z7" s="36"/>
      <c r="AA7" s="10">
        <v>3</v>
      </c>
      <c r="AB7" s="10">
        <v>6678</v>
      </c>
      <c r="AC7" s="10">
        <v>135</v>
      </c>
      <c r="AD7" s="46"/>
      <c r="AE7" s="36">
        <v>5.3199999999999997E-2</v>
      </c>
      <c r="AF7" s="10">
        <v>1</v>
      </c>
      <c r="AG7" s="10">
        <v>12712</v>
      </c>
      <c r="AH7" s="46"/>
      <c r="AI7" s="10">
        <v>9</v>
      </c>
      <c r="AJ7" s="36">
        <v>0.22750000000000001</v>
      </c>
      <c r="AK7" s="10"/>
      <c r="AL7" s="10"/>
      <c r="AM7" s="10"/>
      <c r="AN7" s="10"/>
      <c r="AO7" s="36"/>
      <c r="AP7" s="10"/>
      <c r="AQ7" s="10"/>
      <c r="AR7" s="10"/>
      <c r="AS7" s="10"/>
      <c r="AT7" s="36"/>
      <c r="AU7" s="10">
        <v>1</v>
      </c>
      <c r="AV7" s="10">
        <v>1649</v>
      </c>
      <c r="AW7" s="10"/>
      <c r="AX7" s="10">
        <v>13</v>
      </c>
      <c r="AY7" s="36">
        <v>6.5799999999999997E-2</v>
      </c>
      <c r="AZ7" s="10">
        <v>13</v>
      </c>
      <c r="BA7" s="10">
        <v>93</v>
      </c>
      <c r="BB7" s="10">
        <v>47</v>
      </c>
      <c r="BC7" s="10">
        <v>281</v>
      </c>
      <c r="BD7" s="36">
        <v>2.8E-3</v>
      </c>
      <c r="BE7" s="10">
        <v>33</v>
      </c>
      <c r="BF7" s="10">
        <v>11177</v>
      </c>
      <c r="BG7" s="10">
        <v>336</v>
      </c>
      <c r="BH7" s="10">
        <v>976</v>
      </c>
      <c r="BI7" s="52">
        <v>7.0000000000000007E-2</v>
      </c>
      <c r="BJ7" s="10">
        <v>5</v>
      </c>
      <c r="BK7" s="46">
        <v>5411.63</v>
      </c>
      <c r="BL7" s="46">
        <v>0.06</v>
      </c>
      <c r="BM7" s="46">
        <v>113.42</v>
      </c>
      <c r="BN7" s="52">
        <v>7.0000000000000007E-2</v>
      </c>
      <c r="BO7" s="10"/>
      <c r="BP7" s="46"/>
      <c r="BQ7" s="46"/>
      <c r="BR7" s="46"/>
      <c r="BS7" s="36"/>
      <c r="BT7" s="10">
        <v>2</v>
      </c>
      <c r="BU7" s="46">
        <v>4.5199999999999996</v>
      </c>
      <c r="BV7" s="10"/>
      <c r="BW7" s="10"/>
      <c r="BX7" s="36">
        <v>5.9999999999999995E-4</v>
      </c>
      <c r="BY7" s="10">
        <v>6</v>
      </c>
      <c r="BZ7" s="10">
        <v>32</v>
      </c>
      <c r="CA7" s="10">
        <v>13</v>
      </c>
      <c r="CB7" s="10"/>
      <c r="CC7" s="36">
        <v>3.0000000000000001E-3</v>
      </c>
      <c r="CD7" s="10"/>
      <c r="CE7" s="46"/>
      <c r="CF7" s="46"/>
      <c r="CG7" s="46"/>
      <c r="CH7" s="36"/>
      <c r="CI7" s="10">
        <v>1</v>
      </c>
      <c r="CJ7" s="46"/>
      <c r="CK7" s="46"/>
      <c r="CL7" s="10">
        <v>88</v>
      </c>
      <c r="CM7" s="36">
        <v>1.6999999999999999E-3</v>
      </c>
      <c r="CN7" s="10"/>
      <c r="CO7" s="46"/>
      <c r="CP7" s="46"/>
      <c r="CQ7" s="46"/>
      <c r="CR7" s="36"/>
      <c r="CS7" s="10"/>
      <c r="CT7" s="46"/>
      <c r="CU7" s="46"/>
      <c r="CV7" s="46"/>
      <c r="CW7" s="36"/>
      <c r="CX7" s="10">
        <v>1</v>
      </c>
      <c r="CY7" s="46"/>
      <c r="CZ7" s="10">
        <v>1</v>
      </c>
      <c r="DA7" s="46"/>
      <c r="DB7" s="36">
        <v>5.0000000000000001E-4</v>
      </c>
      <c r="DC7" s="10">
        <v>21</v>
      </c>
      <c r="DD7" s="10">
        <v>497</v>
      </c>
      <c r="DE7" s="10">
        <v>90</v>
      </c>
      <c r="DF7" s="10">
        <v>1163</v>
      </c>
      <c r="DG7" s="36">
        <v>1.4800000000000001E-2</v>
      </c>
      <c r="DH7" s="55">
        <v>1</v>
      </c>
      <c r="DI7" s="37">
        <v>474.74</v>
      </c>
      <c r="DJ7" s="37">
        <v>59.46</v>
      </c>
      <c r="DK7" s="37"/>
      <c r="DL7" s="36">
        <v>2.1100000000000001E-2</v>
      </c>
      <c r="DM7" s="10">
        <v>5</v>
      </c>
      <c r="DN7" s="46">
        <v>6948.31</v>
      </c>
      <c r="DO7" s="46">
        <v>28.34</v>
      </c>
      <c r="DP7" s="46"/>
      <c r="DQ7" s="36">
        <v>0.1016</v>
      </c>
      <c r="DR7" s="10"/>
      <c r="DS7" s="46"/>
      <c r="DT7" s="46"/>
      <c r="DU7" s="46"/>
      <c r="DV7" s="36"/>
      <c r="DW7" s="10"/>
      <c r="DX7" s="10"/>
      <c r="DY7" s="10"/>
      <c r="DZ7" s="10"/>
      <c r="EA7" s="52"/>
      <c r="EB7" s="10">
        <v>17</v>
      </c>
      <c r="EC7" s="10">
        <v>5845</v>
      </c>
      <c r="ED7" s="10">
        <v>235</v>
      </c>
      <c r="EE7" s="10">
        <v>254</v>
      </c>
      <c r="EF7" s="52">
        <v>0.06</v>
      </c>
      <c r="EG7" s="10">
        <v>11</v>
      </c>
      <c r="EH7" s="46">
        <v>1110.0999999999999</v>
      </c>
      <c r="EI7" s="46">
        <v>223.91</v>
      </c>
      <c r="EJ7" s="46">
        <v>1881.5</v>
      </c>
      <c r="EK7" s="36">
        <v>1.55E-2</v>
      </c>
      <c r="EL7" s="10"/>
      <c r="EM7" s="10">
        <v>955.39</v>
      </c>
      <c r="EN7" s="10">
        <v>2151.85</v>
      </c>
      <c r="EO7" s="10">
        <v>1158.42</v>
      </c>
      <c r="EP7" s="36">
        <v>6.3700000000000007E-2</v>
      </c>
      <c r="EQ7" s="10">
        <v>9</v>
      </c>
      <c r="ER7" s="10"/>
      <c r="ES7" s="10">
        <v>439</v>
      </c>
      <c r="ET7" s="10">
        <v>56</v>
      </c>
      <c r="EU7" s="36">
        <v>6.7000000000000002E-3</v>
      </c>
      <c r="EV7" s="10">
        <v>38</v>
      </c>
      <c r="EW7" s="10">
        <v>3002</v>
      </c>
      <c r="EX7" s="10">
        <v>269</v>
      </c>
      <c r="EY7" s="10">
        <v>4158</v>
      </c>
      <c r="EZ7" s="52">
        <v>0.27</v>
      </c>
    </row>
    <row r="8" spans="1:156" x14ac:dyDescent="0.25">
      <c r="A8" s="46" t="s">
        <v>154</v>
      </c>
      <c r="B8" s="10"/>
      <c r="C8" s="46"/>
      <c r="D8" s="46"/>
      <c r="E8" s="46"/>
      <c r="F8" s="36"/>
      <c r="G8" s="10">
        <v>2</v>
      </c>
      <c r="H8" s="46"/>
      <c r="I8" s="46">
        <v>120.9</v>
      </c>
      <c r="J8" s="46"/>
      <c r="K8" s="36">
        <v>1.15E-2</v>
      </c>
      <c r="L8" s="10">
        <v>57</v>
      </c>
      <c r="M8" s="46">
        <v>1395.79</v>
      </c>
      <c r="N8" s="46">
        <v>31.49</v>
      </c>
      <c r="O8" s="37">
        <v>880.5</v>
      </c>
      <c r="P8" s="36">
        <v>0.45639999999999997</v>
      </c>
      <c r="Q8" s="10">
        <v>116</v>
      </c>
      <c r="R8" s="46">
        <v>7310.82</v>
      </c>
      <c r="S8" s="46">
        <v>600.80999999999995</v>
      </c>
      <c r="T8" s="46">
        <v>3854.86</v>
      </c>
      <c r="U8" s="35">
        <v>8.6400000000000005E-2</v>
      </c>
      <c r="V8" s="10"/>
      <c r="W8" s="10"/>
      <c r="X8" s="10"/>
      <c r="Y8" s="10"/>
      <c r="Z8" s="36"/>
      <c r="AA8" s="10">
        <v>58</v>
      </c>
      <c r="AB8" s="10">
        <v>6757</v>
      </c>
      <c r="AC8" s="10">
        <v>1124</v>
      </c>
      <c r="AD8" s="10">
        <v>8223</v>
      </c>
      <c r="AE8" s="36">
        <v>0.12570000000000001</v>
      </c>
      <c r="AF8" s="10">
        <v>47</v>
      </c>
      <c r="AG8" s="10">
        <v>30793</v>
      </c>
      <c r="AH8" s="46"/>
      <c r="AI8" s="10">
        <v>2792</v>
      </c>
      <c r="AJ8" s="36">
        <v>0.60060000000000002</v>
      </c>
      <c r="AK8" s="10">
        <v>3</v>
      </c>
      <c r="AL8" s="10">
        <v>703</v>
      </c>
      <c r="AM8" s="10"/>
      <c r="AN8" s="10"/>
      <c r="AO8" s="36">
        <v>0.15</v>
      </c>
      <c r="AP8" s="10">
        <v>3</v>
      </c>
      <c r="AQ8" s="10"/>
      <c r="AR8" s="46">
        <v>99.17</v>
      </c>
      <c r="AS8" s="10"/>
      <c r="AT8" s="52">
        <v>0.02</v>
      </c>
      <c r="AU8" s="10">
        <v>65</v>
      </c>
      <c r="AV8" s="10">
        <v>3050</v>
      </c>
      <c r="AW8" s="10">
        <v>836</v>
      </c>
      <c r="AX8" s="10">
        <v>2916</v>
      </c>
      <c r="AY8" s="36">
        <v>0.26929999999999998</v>
      </c>
      <c r="AZ8" s="10">
        <v>96</v>
      </c>
      <c r="BA8" s="10">
        <v>9372</v>
      </c>
      <c r="BB8" s="10">
        <v>653</v>
      </c>
      <c r="BC8" s="10">
        <v>3128</v>
      </c>
      <c r="BD8" s="36">
        <v>8.6999999999999994E-2</v>
      </c>
      <c r="BE8" s="10">
        <v>141</v>
      </c>
      <c r="BF8" s="10">
        <v>25200</v>
      </c>
      <c r="BG8" s="10">
        <v>4556</v>
      </c>
      <c r="BH8" s="10">
        <v>14403</v>
      </c>
      <c r="BI8" s="52">
        <v>0.23</v>
      </c>
      <c r="BJ8" s="10">
        <v>98</v>
      </c>
      <c r="BK8" s="46">
        <v>15059.75</v>
      </c>
      <c r="BL8" s="46">
        <v>456.1</v>
      </c>
      <c r="BM8" s="46">
        <v>3158.08</v>
      </c>
      <c r="BN8" s="52">
        <v>0.24</v>
      </c>
      <c r="BO8" s="10"/>
      <c r="BP8" s="46"/>
      <c r="BQ8" s="46"/>
      <c r="BR8" s="46"/>
      <c r="BS8" s="36"/>
      <c r="BT8" s="10">
        <v>12</v>
      </c>
      <c r="BU8" s="46">
        <v>1141.1400000000001</v>
      </c>
      <c r="BV8" s="46">
        <v>378.39</v>
      </c>
      <c r="BW8" s="46">
        <v>11.39</v>
      </c>
      <c r="BX8" s="52">
        <v>0.20649999999999999</v>
      </c>
      <c r="BY8" s="10">
        <v>19</v>
      </c>
      <c r="BZ8" s="10">
        <v>2381</v>
      </c>
      <c r="CA8" s="10">
        <v>95</v>
      </c>
      <c r="CB8" s="10">
        <v>16</v>
      </c>
      <c r="CC8" s="36">
        <v>0.156</v>
      </c>
      <c r="CD8" s="10"/>
      <c r="CE8" s="46"/>
      <c r="CF8" s="46"/>
      <c r="CG8" s="46"/>
      <c r="CH8" s="36"/>
      <c r="CI8" s="10">
        <v>132</v>
      </c>
      <c r="CJ8" s="10">
        <v>1002</v>
      </c>
      <c r="CK8" s="10">
        <v>2555</v>
      </c>
      <c r="CL8" s="10">
        <v>1532</v>
      </c>
      <c r="CM8" s="36">
        <v>9.74E-2</v>
      </c>
      <c r="CN8" s="10"/>
      <c r="CO8" s="10"/>
      <c r="CP8" s="10"/>
      <c r="CQ8" s="46"/>
      <c r="CR8" s="36"/>
      <c r="CS8" s="10"/>
      <c r="CT8" s="46"/>
      <c r="CU8" s="46"/>
      <c r="CV8" s="46"/>
      <c r="CW8" s="36"/>
      <c r="CX8" s="10">
        <v>3</v>
      </c>
      <c r="CY8" s="46"/>
      <c r="CZ8" s="10">
        <v>3</v>
      </c>
      <c r="DA8" s="46"/>
      <c r="DB8" s="36">
        <v>1.4E-3</v>
      </c>
      <c r="DC8" s="10">
        <v>99</v>
      </c>
      <c r="DD8" s="10">
        <v>14322</v>
      </c>
      <c r="DE8" s="10">
        <v>1348</v>
      </c>
      <c r="DF8" s="10">
        <v>4890</v>
      </c>
      <c r="DG8" s="36">
        <v>0.1741</v>
      </c>
      <c r="DH8" s="55">
        <v>40</v>
      </c>
      <c r="DI8" s="37">
        <v>4162.74</v>
      </c>
      <c r="DJ8" s="37">
        <v>469.69</v>
      </c>
      <c r="DK8" s="37">
        <v>86.8</v>
      </c>
      <c r="DL8" s="36">
        <v>0.18609999999999999</v>
      </c>
      <c r="DM8" s="10">
        <v>92</v>
      </c>
      <c r="DN8" s="46">
        <v>2843.15</v>
      </c>
      <c r="DO8" s="46">
        <v>712.58</v>
      </c>
      <c r="DP8" s="46">
        <v>1122.77</v>
      </c>
      <c r="DQ8" s="36">
        <v>6.8199999999999997E-2</v>
      </c>
      <c r="DR8" s="10">
        <v>8</v>
      </c>
      <c r="DS8" s="46">
        <v>330.68</v>
      </c>
      <c r="DT8" s="46">
        <v>222.33</v>
      </c>
      <c r="DU8" s="46"/>
      <c r="DV8" s="36">
        <v>0.1517</v>
      </c>
      <c r="DW8" s="10"/>
      <c r="DX8" s="10"/>
      <c r="DY8" s="10"/>
      <c r="DZ8" s="10"/>
      <c r="EA8" s="52"/>
      <c r="EB8" s="10">
        <v>95</v>
      </c>
      <c r="EC8" s="10">
        <v>22107</v>
      </c>
      <c r="ED8" s="10">
        <v>1114</v>
      </c>
      <c r="EE8" s="10">
        <v>5198</v>
      </c>
      <c r="EF8" s="52">
        <v>0.25</v>
      </c>
      <c r="EG8" s="10">
        <v>184</v>
      </c>
      <c r="EH8" s="46">
        <v>3261.32</v>
      </c>
      <c r="EI8" s="46">
        <v>1974.35</v>
      </c>
      <c r="EJ8" s="46">
        <v>29267.07</v>
      </c>
      <c r="EK8" s="36">
        <v>0.1666</v>
      </c>
      <c r="EL8" s="10"/>
      <c r="EM8" s="10">
        <v>10.98</v>
      </c>
      <c r="EN8" s="10">
        <v>3.35</v>
      </c>
      <c r="EO8" s="10"/>
      <c r="EP8" s="36">
        <v>2.0000000000000001E-4</v>
      </c>
      <c r="EQ8" s="10">
        <v>96</v>
      </c>
      <c r="ER8" s="10">
        <v>1366</v>
      </c>
      <c r="ES8" s="10">
        <v>2513</v>
      </c>
      <c r="ET8" s="10">
        <v>1044</v>
      </c>
      <c r="EU8" s="36">
        <v>6.6400000000000001E-2</v>
      </c>
      <c r="EV8" s="10">
        <v>14</v>
      </c>
      <c r="EW8" s="10">
        <v>2005</v>
      </c>
      <c r="EX8" s="10">
        <v>125</v>
      </c>
      <c r="EY8" s="10">
        <v>5</v>
      </c>
      <c r="EZ8" s="52">
        <v>0.08</v>
      </c>
    </row>
    <row r="9" spans="1:156" x14ac:dyDescent="0.25">
      <c r="A9" s="46" t="s">
        <v>155</v>
      </c>
      <c r="B9" s="10"/>
      <c r="C9" s="46"/>
      <c r="D9" s="46"/>
      <c r="E9" s="46"/>
      <c r="F9" s="36"/>
      <c r="G9" s="10"/>
      <c r="H9" s="46"/>
      <c r="I9" s="46"/>
      <c r="J9" s="46"/>
      <c r="K9" s="36"/>
      <c r="L9" s="10">
        <v>1</v>
      </c>
      <c r="M9" s="46">
        <v>50.69</v>
      </c>
      <c r="N9" s="46">
        <v>1.41</v>
      </c>
      <c r="O9" s="35"/>
      <c r="P9" s="36">
        <v>1.03E-2</v>
      </c>
      <c r="Q9" s="10"/>
      <c r="R9" s="46"/>
      <c r="S9" s="46"/>
      <c r="T9" s="46"/>
      <c r="U9" s="36"/>
      <c r="V9" s="10"/>
      <c r="W9" s="10"/>
      <c r="X9" s="10"/>
      <c r="Y9" s="46"/>
      <c r="Z9" s="36"/>
      <c r="AA9" s="10">
        <v>3</v>
      </c>
      <c r="AB9" s="10">
        <v>7</v>
      </c>
      <c r="AC9" s="46"/>
      <c r="AD9" s="46"/>
      <c r="AE9" s="36">
        <v>1E-4</v>
      </c>
      <c r="AF9" s="10">
        <v>2</v>
      </c>
      <c r="AG9" s="10">
        <v>2</v>
      </c>
      <c r="AH9" s="46"/>
      <c r="AI9" s="46"/>
      <c r="AJ9" s="36"/>
      <c r="AK9" s="10">
        <v>1</v>
      </c>
      <c r="AL9" s="10"/>
      <c r="AM9" s="10"/>
      <c r="AN9" s="10"/>
      <c r="AO9" s="36"/>
      <c r="AP9" s="10"/>
      <c r="AQ9" s="10"/>
      <c r="AR9" s="10"/>
      <c r="AS9" s="10"/>
      <c r="AT9" s="36"/>
      <c r="AU9" s="10">
        <v>13</v>
      </c>
      <c r="AV9" s="10">
        <v>1096</v>
      </c>
      <c r="AW9" s="10">
        <v>224</v>
      </c>
      <c r="AX9" s="10">
        <v>26</v>
      </c>
      <c r="AY9" s="36">
        <v>5.33E-2</v>
      </c>
      <c r="AZ9" s="10">
        <v>6</v>
      </c>
      <c r="BA9" s="10">
        <v>10</v>
      </c>
      <c r="BB9" s="10"/>
      <c r="BC9" s="10">
        <v>18</v>
      </c>
      <c r="BD9" s="36">
        <v>2.0000000000000001E-4</v>
      </c>
      <c r="BE9" s="10">
        <v>3</v>
      </c>
      <c r="BF9" s="10">
        <v>12</v>
      </c>
      <c r="BG9" s="10">
        <v>0</v>
      </c>
      <c r="BH9" s="10">
        <v>8</v>
      </c>
      <c r="BI9" s="52"/>
      <c r="BJ9" s="10">
        <v>21</v>
      </c>
      <c r="BK9" s="46">
        <v>1656.66</v>
      </c>
      <c r="BL9" s="46">
        <v>51.86</v>
      </c>
      <c r="BM9" s="46">
        <v>47.17</v>
      </c>
      <c r="BN9" s="52">
        <v>0.02</v>
      </c>
      <c r="BO9" s="10">
        <v>1</v>
      </c>
      <c r="BP9" s="46"/>
      <c r="BQ9" s="46">
        <v>0.01</v>
      </c>
      <c r="BR9" s="46"/>
      <c r="BS9" s="36"/>
      <c r="BT9" s="10"/>
      <c r="BU9" s="10"/>
      <c r="BV9" s="10"/>
      <c r="BW9" s="46"/>
      <c r="BX9" s="36"/>
      <c r="BY9" s="10">
        <v>5</v>
      </c>
      <c r="BZ9" s="10"/>
      <c r="CA9" s="10">
        <v>3</v>
      </c>
      <c r="CB9" s="10"/>
      <c r="CC9" s="36"/>
      <c r="CD9" s="10"/>
      <c r="CE9" s="46"/>
      <c r="CF9" s="46"/>
      <c r="CG9" s="46"/>
      <c r="CH9" s="36"/>
      <c r="CI9" s="10">
        <v>12</v>
      </c>
      <c r="CJ9" s="10">
        <v>1307</v>
      </c>
      <c r="CK9" s="10">
        <v>802</v>
      </c>
      <c r="CL9" s="10">
        <v>457</v>
      </c>
      <c r="CM9" s="36">
        <v>4.9099999999999998E-2</v>
      </c>
      <c r="CN9" s="10">
        <v>1</v>
      </c>
      <c r="CO9" s="10">
        <v>-4</v>
      </c>
      <c r="CP9" s="10"/>
      <c r="CQ9" s="46"/>
      <c r="CR9" s="36">
        <v>-1.06E-2</v>
      </c>
      <c r="CS9" s="10"/>
      <c r="CT9" s="46"/>
      <c r="CU9" s="46"/>
      <c r="CV9" s="46"/>
      <c r="CW9" s="36"/>
      <c r="CX9" s="10">
        <v>2</v>
      </c>
      <c r="CY9" s="46"/>
      <c r="CZ9" s="10">
        <v>53</v>
      </c>
      <c r="DA9" s="46"/>
      <c r="DB9" s="36">
        <v>2.63E-2</v>
      </c>
      <c r="DC9" s="10">
        <v>8</v>
      </c>
      <c r="DD9" s="10">
        <v>3789</v>
      </c>
      <c r="DE9" s="10">
        <v>815</v>
      </c>
      <c r="DF9" s="10">
        <v>461</v>
      </c>
      <c r="DG9" s="36">
        <v>4.2900000000000001E-2</v>
      </c>
      <c r="DH9" s="55">
        <v>5</v>
      </c>
      <c r="DI9" s="37">
        <v>1035.01</v>
      </c>
      <c r="DJ9" s="37">
        <v>87.87</v>
      </c>
      <c r="DK9" s="37">
        <v>373</v>
      </c>
      <c r="DL9" s="36">
        <v>5.8999999999999997E-2</v>
      </c>
      <c r="DM9" s="10">
        <v>1</v>
      </c>
      <c r="DN9" s="46"/>
      <c r="DO9" s="46"/>
      <c r="DP9" s="46">
        <v>-2.2400000000000002</v>
      </c>
      <c r="DQ9" s="36">
        <v>0</v>
      </c>
      <c r="DR9" s="10">
        <v>4</v>
      </c>
      <c r="DS9" s="46">
        <v>187.22</v>
      </c>
      <c r="DT9" s="46">
        <v>77.760000000000005</v>
      </c>
      <c r="DU9" s="46"/>
      <c r="DV9" s="36">
        <v>7.2700000000000001E-2</v>
      </c>
      <c r="DW9" s="10"/>
      <c r="DX9" s="10"/>
      <c r="DY9" s="10"/>
      <c r="DZ9" s="10"/>
      <c r="EA9" s="36"/>
      <c r="EB9" s="10"/>
      <c r="EC9" s="46"/>
      <c r="ED9" s="46"/>
      <c r="EE9" s="46"/>
      <c r="EF9" s="36"/>
      <c r="EG9" s="10">
        <v>67</v>
      </c>
      <c r="EH9" s="46">
        <v>3345.42</v>
      </c>
      <c r="EI9" s="46">
        <v>2026.17</v>
      </c>
      <c r="EJ9" s="46">
        <v>4516.37</v>
      </c>
      <c r="EK9" s="36">
        <v>4.7699999999999999E-2</v>
      </c>
      <c r="EL9" s="10"/>
      <c r="EM9" s="10">
        <v>1530.2</v>
      </c>
      <c r="EN9" s="10">
        <v>993.98</v>
      </c>
      <c r="EO9" s="10">
        <v>73.95</v>
      </c>
      <c r="EP9" s="36">
        <v>3.8800000000000001E-2</v>
      </c>
      <c r="EQ9" s="10">
        <v>24</v>
      </c>
      <c r="ER9" s="10">
        <v>8850</v>
      </c>
      <c r="ES9" s="10">
        <v>1223</v>
      </c>
      <c r="ET9" s="10">
        <v>4169</v>
      </c>
      <c r="EU9" s="36">
        <v>0.19209999999999999</v>
      </c>
      <c r="EV9" s="10">
        <v>4</v>
      </c>
      <c r="EW9" s="10">
        <v>294</v>
      </c>
      <c r="EX9" s="10">
        <v>57</v>
      </c>
      <c r="EY9" s="10">
        <v>245</v>
      </c>
      <c r="EZ9" s="52">
        <v>0.02</v>
      </c>
    </row>
    <row r="10" spans="1:156" x14ac:dyDescent="0.25">
      <c r="A10" s="46" t="s">
        <v>156</v>
      </c>
      <c r="B10" s="10"/>
      <c r="C10" s="46"/>
      <c r="D10" s="46"/>
      <c r="E10" s="46"/>
      <c r="F10" s="36"/>
      <c r="G10" s="10"/>
      <c r="H10" s="46"/>
      <c r="I10" s="46"/>
      <c r="J10" s="46"/>
      <c r="K10" s="36"/>
      <c r="L10" s="10"/>
      <c r="M10" s="46"/>
      <c r="N10" s="46"/>
      <c r="O10" s="35"/>
      <c r="P10" s="46"/>
      <c r="Q10" s="10"/>
      <c r="R10" s="46"/>
      <c r="S10" s="46"/>
      <c r="T10" s="46"/>
      <c r="U10" s="36"/>
      <c r="V10" s="10"/>
      <c r="W10" s="46"/>
      <c r="X10" s="46"/>
      <c r="Y10" s="46"/>
      <c r="Z10" s="36"/>
      <c r="AA10" s="10"/>
      <c r="AB10" s="46"/>
      <c r="AC10" s="46"/>
      <c r="AD10" s="46"/>
      <c r="AE10" s="36"/>
      <c r="AF10" s="10"/>
      <c r="AG10" s="46"/>
      <c r="AH10" s="46"/>
      <c r="AI10" s="46"/>
      <c r="AJ10" s="36"/>
      <c r="AK10" s="10">
        <v>1</v>
      </c>
      <c r="AL10" s="46"/>
      <c r="AM10" s="46"/>
      <c r="AN10" s="46"/>
      <c r="AO10" s="36"/>
      <c r="AP10" s="10"/>
      <c r="AQ10" s="46"/>
      <c r="AR10" s="46"/>
      <c r="AS10" s="46"/>
      <c r="AT10" s="36"/>
      <c r="AU10" s="10">
        <v>1</v>
      </c>
      <c r="AV10" s="46"/>
      <c r="AW10" s="46"/>
      <c r="AX10" s="46"/>
      <c r="AY10" s="36"/>
      <c r="AZ10" s="10"/>
      <c r="BA10" s="10"/>
      <c r="BB10" s="10"/>
      <c r="BC10" s="10"/>
      <c r="BD10" s="52"/>
      <c r="BE10" s="10">
        <v>10</v>
      </c>
      <c r="BF10" s="10">
        <v>21</v>
      </c>
      <c r="BG10" s="10">
        <v>9</v>
      </c>
      <c r="BH10" s="10">
        <v>15</v>
      </c>
      <c r="BI10" s="36"/>
      <c r="BJ10" s="10"/>
      <c r="BK10" s="46"/>
      <c r="BL10" s="46"/>
      <c r="BM10" s="46"/>
      <c r="BN10" s="36"/>
      <c r="BO10" s="10"/>
      <c r="BP10" s="46"/>
      <c r="BQ10" s="46"/>
      <c r="BR10" s="46"/>
      <c r="BS10" s="36"/>
      <c r="BT10" s="10">
        <v>1</v>
      </c>
      <c r="BU10" s="46">
        <v>0.09</v>
      </c>
      <c r="BV10" s="10"/>
      <c r="BW10" s="46"/>
      <c r="BX10" s="36"/>
      <c r="BY10" s="10">
        <v>8</v>
      </c>
      <c r="BZ10" s="10"/>
      <c r="CA10" s="10">
        <v>2</v>
      </c>
      <c r="CB10" s="10"/>
      <c r="CC10" s="36"/>
      <c r="CD10" s="10"/>
      <c r="CE10" s="46"/>
      <c r="CF10" s="46"/>
      <c r="CG10" s="46"/>
      <c r="CH10" s="36"/>
      <c r="CI10" s="10">
        <v>66</v>
      </c>
      <c r="CJ10" s="10">
        <v>2898</v>
      </c>
      <c r="CK10" s="10">
        <v>1954</v>
      </c>
      <c r="CL10" s="10">
        <v>-6</v>
      </c>
      <c r="CM10" s="36">
        <v>9.2700000000000005E-2</v>
      </c>
      <c r="CN10" s="10"/>
      <c r="CO10" s="46"/>
      <c r="CP10" s="10"/>
      <c r="CQ10" s="46"/>
      <c r="CR10" s="36"/>
      <c r="CS10" s="10"/>
      <c r="CT10" s="46"/>
      <c r="CU10" s="46"/>
      <c r="CV10" s="46"/>
      <c r="CW10" s="36"/>
      <c r="CX10" s="10"/>
      <c r="CY10" s="46"/>
      <c r="CZ10" s="46"/>
      <c r="DA10" s="46"/>
      <c r="DB10" s="36"/>
      <c r="DC10" s="10">
        <v>11</v>
      </c>
      <c r="DD10" s="10">
        <v>4931</v>
      </c>
      <c r="DE10" s="10">
        <v>453</v>
      </c>
      <c r="DF10" s="10">
        <v>105</v>
      </c>
      <c r="DG10" s="36">
        <v>4.65E-2</v>
      </c>
      <c r="DH10" s="55"/>
      <c r="DI10" s="37"/>
      <c r="DJ10" s="37"/>
      <c r="DK10" s="37"/>
      <c r="DL10" s="36"/>
      <c r="DM10" s="10">
        <v>1</v>
      </c>
      <c r="DN10" s="46">
        <v>4.7300000000000004</v>
      </c>
      <c r="DO10" s="46"/>
      <c r="DP10" s="46">
        <v>0.3</v>
      </c>
      <c r="DQ10" s="36">
        <v>1E-4</v>
      </c>
      <c r="DR10" s="10">
        <v>8</v>
      </c>
      <c r="DS10" s="46">
        <v>143.86000000000001</v>
      </c>
      <c r="DT10" s="46">
        <v>77.02</v>
      </c>
      <c r="DU10" s="46">
        <v>11.51</v>
      </c>
      <c r="DV10" s="36">
        <v>6.3799999999999996E-2</v>
      </c>
      <c r="DW10" s="10"/>
      <c r="DX10" s="10"/>
      <c r="DY10" s="10"/>
      <c r="DZ10" s="10"/>
      <c r="EA10" s="36"/>
      <c r="EB10" s="10">
        <v>4</v>
      </c>
      <c r="EC10" s="10">
        <v>8</v>
      </c>
      <c r="ED10" s="10"/>
      <c r="EE10" s="10">
        <v>100</v>
      </c>
      <c r="EF10" s="36"/>
      <c r="EG10" s="10">
        <v>35</v>
      </c>
      <c r="EH10" s="46">
        <v>12890.1</v>
      </c>
      <c r="EI10" s="46">
        <v>378.9</v>
      </c>
      <c r="EJ10" s="46">
        <v>692.61</v>
      </c>
      <c r="EK10" s="36">
        <v>6.7400000000000002E-2</v>
      </c>
      <c r="EL10" s="10"/>
      <c r="EM10" s="10"/>
      <c r="EN10" s="10"/>
      <c r="EO10" s="10"/>
      <c r="EP10" s="36"/>
      <c r="EQ10" s="10">
        <v>17</v>
      </c>
      <c r="ER10" s="10">
        <v>477</v>
      </c>
      <c r="ES10" s="10">
        <v>178</v>
      </c>
      <c r="ET10" s="10">
        <v>298</v>
      </c>
      <c r="EU10" s="36">
        <v>1.2800000000000001E-2</v>
      </c>
      <c r="EV10" s="10">
        <v>6</v>
      </c>
      <c r="EW10" s="10">
        <v>185</v>
      </c>
      <c r="EX10" s="10">
        <v>18</v>
      </c>
      <c r="EY10" s="10">
        <v>232</v>
      </c>
      <c r="EZ10" s="52">
        <v>0.02</v>
      </c>
    </row>
    <row r="11" spans="1:156" s="41" customFormat="1" x14ac:dyDescent="0.25">
      <c r="A11" s="24" t="s">
        <v>302</v>
      </c>
      <c r="B11" s="32">
        <f>B6+B7+B8+B9+B10</f>
        <v>0</v>
      </c>
      <c r="C11" s="32">
        <f t="shared" ref="C11:BI11" si="0">C6+C7+C8+C9+C10</f>
        <v>0</v>
      </c>
      <c r="D11" s="32">
        <f t="shared" si="0"/>
        <v>0</v>
      </c>
      <c r="E11" s="32">
        <f t="shared" si="0"/>
        <v>0</v>
      </c>
      <c r="F11" s="32">
        <f t="shared" si="0"/>
        <v>0</v>
      </c>
      <c r="G11" s="32">
        <f t="shared" si="0"/>
        <v>2</v>
      </c>
      <c r="H11" s="32">
        <f t="shared" si="0"/>
        <v>0</v>
      </c>
      <c r="I11" s="32">
        <f t="shared" si="0"/>
        <v>120.9</v>
      </c>
      <c r="J11" s="32">
        <f t="shared" si="0"/>
        <v>0</v>
      </c>
      <c r="K11" s="38">
        <f t="shared" si="0"/>
        <v>1.15E-2</v>
      </c>
      <c r="L11" s="32">
        <f t="shared" si="0"/>
        <v>63</v>
      </c>
      <c r="M11" s="32">
        <f t="shared" si="0"/>
        <v>3141.17</v>
      </c>
      <c r="N11" s="32">
        <f t="shared" si="0"/>
        <v>33.899999999999991</v>
      </c>
      <c r="O11" s="32">
        <f t="shared" si="0"/>
        <v>880.5</v>
      </c>
      <c r="P11" s="38">
        <f t="shared" si="0"/>
        <v>0.80199999999999994</v>
      </c>
      <c r="Q11" s="32">
        <f>Q7+Q8</f>
        <v>138</v>
      </c>
      <c r="R11" s="24">
        <f>R7+R8</f>
        <v>30078.85</v>
      </c>
      <c r="S11" s="24">
        <f t="shared" ref="S11:T11" si="1">S7+S8</f>
        <v>629.6099999999999</v>
      </c>
      <c r="T11" s="24">
        <f t="shared" si="1"/>
        <v>15322.550000000001</v>
      </c>
      <c r="U11" s="38">
        <f t="shared" si="0"/>
        <v>0.33809999999999996</v>
      </c>
      <c r="V11" s="32">
        <f t="shared" si="0"/>
        <v>0</v>
      </c>
      <c r="W11" s="32">
        <f t="shared" si="0"/>
        <v>0</v>
      </c>
      <c r="X11" s="32">
        <f t="shared" si="0"/>
        <v>0</v>
      </c>
      <c r="Y11" s="32">
        <f t="shared" si="0"/>
        <v>0</v>
      </c>
      <c r="Z11" s="45">
        <f t="shared" si="0"/>
        <v>0</v>
      </c>
      <c r="AA11" s="32">
        <f t="shared" si="0"/>
        <v>64</v>
      </c>
      <c r="AB11" s="32">
        <f t="shared" si="0"/>
        <v>13442</v>
      </c>
      <c r="AC11" s="32">
        <f t="shared" si="0"/>
        <v>1259</v>
      </c>
      <c r="AD11" s="32">
        <f t="shared" si="0"/>
        <v>8223</v>
      </c>
      <c r="AE11" s="45">
        <f t="shared" si="0"/>
        <v>0.17899999999999999</v>
      </c>
      <c r="AF11" s="32">
        <f t="shared" si="0"/>
        <v>50</v>
      </c>
      <c r="AG11" s="32">
        <f t="shared" si="0"/>
        <v>43507</v>
      </c>
      <c r="AH11" s="32">
        <f t="shared" si="0"/>
        <v>0</v>
      </c>
      <c r="AI11" s="32">
        <f t="shared" si="0"/>
        <v>2801</v>
      </c>
      <c r="AJ11" s="45">
        <f t="shared" si="0"/>
        <v>0.82810000000000006</v>
      </c>
      <c r="AK11" s="32">
        <f t="shared" si="0"/>
        <v>5</v>
      </c>
      <c r="AL11" s="32">
        <f t="shared" si="0"/>
        <v>703</v>
      </c>
      <c r="AM11" s="32">
        <f t="shared" si="0"/>
        <v>0</v>
      </c>
      <c r="AN11" s="32">
        <f t="shared" si="0"/>
        <v>0</v>
      </c>
      <c r="AO11" s="38">
        <f t="shared" si="0"/>
        <v>0.15</v>
      </c>
      <c r="AP11" s="32">
        <f t="shared" si="0"/>
        <v>3</v>
      </c>
      <c r="AQ11" s="32">
        <f t="shared" si="0"/>
        <v>0</v>
      </c>
      <c r="AR11" s="24">
        <f t="shared" si="0"/>
        <v>99.17</v>
      </c>
      <c r="AS11" s="32">
        <f t="shared" si="0"/>
        <v>0</v>
      </c>
      <c r="AT11" s="45">
        <f t="shared" si="0"/>
        <v>0.02</v>
      </c>
      <c r="AU11" s="32">
        <f t="shared" si="0"/>
        <v>80</v>
      </c>
      <c r="AV11" s="32">
        <f t="shared" si="0"/>
        <v>5795</v>
      </c>
      <c r="AW11" s="32">
        <f t="shared" si="0"/>
        <v>1060</v>
      </c>
      <c r="AX11" s="32">
        <f t="shared" si="0"/>
        <v>2955</v>
      </c>
      <c r="AY11" s="38">
        <f t="shared" si="0"/>
        <v>0.38839999999999997</v>
      </c>
      <c r="AZ11" s="32">
        <f t="shared" si="0"/>
        <v>115</v>
      </c>
      <c r="BA11" s="32">
        <f t="shared" si="0"/>
        <v>9475</v>
      </c>
      <c r="BB11" s="32">
        <f t="shared" si="0"/>
        <v>700</v>
      </c>
      <c r="BC11" s="32">
        <f t="shared" si="0"/>
        <v>3427</v>
      </c>
      <c r="BD11" s="45">
        <f t="shared" si="0"/>
        <v>0.09</v>
      </c>
      <c r="BE11" s="32">
        <f t="shared" si="0"/>
        <v>187</v>
      </c>
      <c r="BF11" s="32">
        <f t="shared" si="0"/>
        <v>36410</v>
      </c>
      <c r="BG11" s="32">
        <f t="shared" si="0"/>
        <v>4901</v>
      </c>
      <c r="BH11" s="32">
        <f t="shared" si="0"/>
        <v>15402</v>
      </c>
      <c r="BI11" s="45">
        <f t="shared" si="0"/>
        <v>0.30000000000000004</v>
      </c>
      <c r="BJ11" s="32">
        <f t="shared" ref="BJ11:DU11" si="2">BJ6+BJ7+BJ8+BJ9+BJ10</f>
        <v>124</v>
      </c>
      <c r="BK11" s="32">
        <f t="shared" si="2"/>
        <v>22128.04</v>
      </c>
      <c r="BL11" s="32">
        <f t="shared" si="2"/>
        <v>508.02000000000004</v>
      </c>
      <c r="BM11" s="32">
        <f t="shared" si="2"/>
        <v>3318.67</v>
      </c>
      <c r="BN11" s="45">
        <f t="shared" si="2"/>
        <v>0.33</v>
      </c>
      <c r="BO11" s="32">
        <f t="shared" si="2"/>
        <v>1</v>
      </c>
      <c r="BP11" s="32">
        <f t="shared" si="2"/>
        <v>0</v>
      </c>
      <c r="BQ11" s="32">
        <f t="shared" si="2"/>
        <v>0.01</v>
      </c>
      <c r="BR11" s="32">
        <f t="shared" si="2"/>
        <v>0</v>
      </c>
      <c r="BS11" s="38">
        <f t="shared" si="2"/>
        <v>0</v>
      </c>
      <c r="BT11" s="32">
        <f t="shared" si="2"/>
        <v>15</v>
      </c>
      <c r="BU11" s="32">
        <f t="shared" si="2"/>
        <v>1145.75</v>
      </c>
      <c r="BV11" s="32">
        <f t="shared" si="2"/>
        <v>378.39</v>
      </c>
      <c r="BW11" s="32">
        <f t="shared" si="2"/>
        <v>11.39</v>
      </c>
      <c r="BX11" s="38">
        <f t="shared" si="2"/>
        <v>0.20709999999999998</v>
      </c>
      <c r="BY11" s="32">
        <f t="shared" si="2"/>
        <v>38</v>
      </c>
      <c r="BZ11" s="32">
        <f t="shared" si="2"/>
        <v>2413</v>
      </c>
      <c r="CA11" s="32">
        <f t="shared" si="2"/>
        <v>113</v>
      </c>
      <c r="CB11" s="32">
        <f t="shared" si="2"/>
        <v>16</v>
      </c>
      <c r="CC11" s="32">
        <f t="shared" si="2"/>
        <v>0.159</v>
      </c>
      <c r="CD11" s="32">
        <f t="shared" si="2"/>
        <v>0</v>
      </c>
      <c r="CE11" s="32">
        <f t="shared" si="2"/>
        <v>0</v>
      </c>
      <c r="CF11" s="32">
        <f t="shared" si="2"/>
        <v>0</v>
      </c>
      <c r="CG11" s="32">
        <f t="shared" si="2"/>
        <v>0</v>
      </c>
      <c r="CH11" s="32">
        <f t="shared" si="2"/>
        <v>0</v>
      </c>
      <c r="CI11" s="32">
        <f t="shared" si="2"/>
        <v>211</v>
      </c>
      <c r="CJ11" s="32">
        <f t="shared" si="2"/>
        <v>5207</v>
      </c>
      <c r="CK11" s="32">
        <f t="shared" si="2"/>
        <v>5311</v>
      </c>
      <c r="CL11" s="32">
        <f t="shared" si="2"/>
        <v>2071</v>
      </c>
      <c r="CM11" s="38">
        <f t="shared" si="2"/>
        <v>0.2409</v>
      </c>
      <c r="CN11" s="32">
        <f t="shared" si="2"/>
        <v>1</v>
      </c>
      <c r="CO11" s="32">
        <f t="shared" si="2"/>
        <v>-4</v>
      </c>
      <c r="CP11" s="32">
        <f t="shared" si="2"/>
        <v>0</v>
      </c>
      <c r="CQ11" s="32">
        <f t="shared" si="2"/>
        <v>0</v>
      </c>
      <c r="CR11" s="45">
        <f t="shared" si="2"/>
        <v>-1.06E-2</v>
      </c>
      <c r="CS11" s="32">
        <f t="shared" si="2"/>
        <v>0</v>
      </c>
      <c r="CT11" s="32">
        <f t="shared" si="2"/>
        <v>0</v>
      </c>
      <c r="CU11" s="24">
        <f t="shared" si="2"/>
        <v>0</v>
      </c>
      <c r="CV11" s="32">
        <f t="shared" si="2"/>
        <v>0</v>
      </c>
      <c r="CW11" s="38">
        <f t="shared" si="2"/>
        <v>0</v>
      </c>
      <c r="CX11" s="32">
        <f t="shared" si="2"/>
        <v>6</v>
      </c>
      <c r="CY11" s="32">
        <f t="shared" si="2"/>
        <v>0</v>
      </c>
      <c r="CZ11" s="32">
        <f t="shared" si="2"/>
        <v>57</v>
      </c>
      <c r="DA11" s="32">
        <f t="shared" si="2"/>
        <v>0</v>
      </c>
      <c r="DB11" s="38">
        <f t="shared" si="2"/>
        <v>2.8199999999999999E-2</v>
      </c>
      <c r="DC11" s="32">
        <f t="shared" si="2"/>
        <v>139</v>
      </c>
      <c r="DD11" s="32">
        <f t="shared" si="2"/>
        <v>23539</v>
      </c>
      <c r="DE11" s="32">
        <f t="shared" si="2"/>
        <v>2706</v>
      </c>
      <c r="DF11" s="32">
        <f t="shared" si="2"/>
        <v>6619</v>
      </c>
      <c r="DG11" s="38">
        <f t="shared" si="2"/>
        <v>0.27829999999999999</v>
      </c>
      <c r="DH11" s="32">
        <f t="shared" si="2"/>
        <v>46</v>
      </c>
      <c r="DI11" s="24">
        <f t="shared" si="2"/>
        <v>5672.49</v>
      </c>
      <c r="DJ11" s="24">
        <f t="shared" si="2"/>
        <v>617.02</v>
      </c>
      <c r="DK11" s="24">
        <f t="shared" si="2"/>
        <v>459.8</v>
      </c>
      <c r="DL11" s="38">
        <f t="shared" si="2"/>
        <v>0.26619999999999999</v>
      </c>
      <c r="DM11" s="32">
        <f t="shared" si="2"/>
        <v>99</v>
      </c>
      <c r="DN11" s="24">
        <f t="shared" si="2"/>
        <v>9796.19</v>
      </c>
      <c r="DO11" s="24">
        <f t="shared" si="2"/>
        <v>740.92000000000007</v>
      </c>
      <c r="DP11" s="24">
        <f t="shared" si="2"/>
        <v>1120.83</v>
      </c>
      <c r="DQ11" s="38">
        <f t="shared" si="2"/>
        <v>0.1699</v>
      </c>
      <c r="DR11" s="32">
        <f t="shared" si="2"/>
        <v>20</v>
      </c>
      <c r="DS11" s="32">
        <f t="shared" si="2"/>
        <v>661.76</v>
      </c>
      <c r="DT11" s="32">
        <f t="shared" si="2"/>
        <v>377.11</v>
      </c>
      <c r="DU11" s="32">
        <f t="shared" si="2"/>
        <v>11.51</v>
      </c>
      <c r="DV11" s="38">
        <f t="shared" ref="DV11:EU11" si="3">DV6+DV7+DV8+DV9+DV10</f>
        <v>0.28820000000000001</v>
      </c>
      <c r="DW11" s="32">
        <f t="shared" si="3"/>
        <v>0</v>
      </c>
      <c r="DX11" s="32">
        <f t="shared" si="3"/>
        <v>0</v>
      </c>
      <c r="DY11" s="32">
        <f t="shared" si="3"/>
        <v>0</v>
      </c>
      <c r="DZ11" s="32">
        <f t="shared" si="3"/>
        <v>0</v>
      </c>
      <c r="EA11" s="45">
        <f t="shared" si="3"/>
        <v>0</v>
      </c>
      <c r="EB11" s="32">
        <f t="shared" si="3"/>
        <v>116</v>
      </c>
      <c r="EC11" s="32">
        <f t="shared" si="3"/>
        <v>27960</v>
      </c>
      <c r="ED11" s="32">
        <f t="shared" si="3"/>
        <v>1349</v>
      </c>
      <c r="EE11" s="32">
        <f t="shared" si="3"/>
        <v>5552</v>
      </c>
      <c r="EF11" s="38">
        <f t="shared" si="3"/>
        <v>0.31</v>
      </c>
      <c r="EG11" s="32">
        <f t="shared" si="3"/>
        <v>297</v>
      </c>
      <c r="EH11" s="32">
        <f t="shared" si="3"/>
        <v>20606.940000000002</v>
      </c>
      <c r="EI11" s="32">
        <f t="shared" si="3"/>
        <v>4603.33</v>
      </c>
      <c r="EJ11" s="32">
        <f t="shared" si="3"/>
        <v>36357.550000000003</v>
      </c>
      <c r="EK11" s="38">
        <f t="shared" si="3"/>
        <v>0.29719999999999996</v>
      </c>
      <c r="EL11" s="32">
        <f t="shared" si="3"/>
        <v>0</v>
      </c>
      <c r="EM11" s="32">
        <f t="shared" si="3"/>
        <v>6662.24</v>
      </c>
      <c r="EN11" s="32">
        <f t="shared" si="3"/>
        <v>3236.1099999999997</v>
      </c>
      <c r="EO11" s="32">
        <f t="shared" si="3"/>
        <v>1243.0000000000002</v>
      </c>
      <c r="EP11" s="45">
        <f t="shared" si="3"/>
        <v>0.16630000000000003</v>
      </c>
      <c r="EQ11" s="32">
        <f t="shared" si="3"/>
        <v>150</v>
      </c>
      <c r="ER11" s="32">
        <f t="shared" si="3"/>
        <v>10745</v>
      </c>
      <c r="ES11" s="32">
        <f t="shared" si="3"/>
        <v>4353</v>
      </c>
      <c r="ET11" s="32">
        <f t="shared" si="3"/>
        <v>5641</v>
      </c>
      <c r="EU11" s="38">
        <f t="shared" si="3"/>
        <v>0.2797</v>
      </c>
      <c r="EV11" s="32">
        <f t="shared" ref="EV11:EZ11" si="4">EV6+EV7+EV8+EV9+EV10</f>
        <v>62</v>
      </c>
      <c r="EW11" s="32">
        <f t="shared" si="4"/>
        <v>5486</v>
      </c>
      <c r="EX11" s="32">
        <f t="shared" si="4"/>
        <v>469</v>
      </c>
      <c r="EY11" s="32">
        <f t="shared" si="4"/>
        <v>4640</v>
      </c>
      <c r="EZ11" s="45">
        <f t="shared" si="4"/>
        <v>0.39000000000000007</v>
      </c>
    </row>
    <row r="12" spans="1:156" x14ac:dyDescent="0.25">
      <c r="A12" s="66" t="s">
        <v>303</v>
      </c>
      <c r="B12" s="10"/>
      <c r="C12" s="46"/>
      <c r="D12" s="46"/>
      <c r="E12" s="46"/>
      <c r="F12" s="36"/>
      <c r="G12" s="10"/>
      <c r="H12" s="46"/>
      <c r="I12" s="46"/>
      <c r="J12" s="46"/>
      <c r="K12" s="36"/>
      <c r="L12" s="10"/>
      <c r="M12" s="46"/>
      <c r="N12" s="46"/>
      <c r="O12" s="35"/>
      <c r="P12" s="46"/>
      <c r="Q12" s="10"/>
      <c r="R12" s="46"/>
      <c r="S12" s="46"/>
      <c r="T12" s="46"/>
      <c r="U12" s="36"/>
      <c r="V12" s="10"/>
      <c r="W12" s="46"/>
      <c r="X12" s="46"/>
      <c r="Y12" s="46"/>
      <c r="Z12" s="36"/>
      <c r="AA12" s="10"/>
      <c r="AB12" s="46"/>
      <c r="AC12" s="46"/>
      <c r="AD12" s="46"/>
      <c r="AE12" s="36"/>
      <c r="AF12" s="10"/>
      <c r="AG12" s="46"/>
      <c r="AH12" s="46"/>
      <c r="AI12" s="46"/>
      <c r="AJ12" s="36"/>
      <c r="AK12" s="10"/>
      <c r="AL12" s="46"/>
      <c r="AM12" s="46"/>
      <c r="AN12" s="46"/>
      <c r="AO12" s="36"/>
      <c r="AP12" s="10"/>
      <c r="AQ12" s="46"/>
      <c r="AR12" s="46"/>
      <c r="AS12" s="46"/>
      <c r="AT12" s="36"/>
      <c r="AU12" s="10"/>
      <c r="AV12" s="46"/>
      <c r="AW12" s="46"/>
      <c r="AX12" s="46"/>
      <c r="AY12" s="36"/>
      <c r="AZ12" s="10"/>
      <c r="BA12" s="46"/>
      <c r="BB12" s="46"/>
      <c r="BC12" s="46"/>
      <c r="BD12" s="36"/>
      <c r="BE12" s="10"/>
      <c r="BF12" s="46"/>
      <c r="BG12" s="46"/>
      <c r="BH12" s="46"/>
      <c r="BI12" s="36"/>
      <c r="BJ12" s="10"/>
      <c r="BK12" s="46"/>
      <c r="BL12" s="46"/>
      <c r="BM12" s="46"/>
      <c r="BN12" s="36"/>
      <c r="BO12" s="10"/>
      <c r="BP12" s="46"/>
      <c r="BQ12" s="46"/>
      <c r="BR12" s="46"/>
      <c r="BS12" s="36"/>
      <c r="BT12" s="10"/>
      <c r="BU12" s="46"/>
      <c r="BV12" s="46"/>
      <c r="BW12" s="46"/>
      <c r="BX12" s="36"/>
      <c r="BY12" s="10"/>
      <c r="BZ12" s="46"/>
      <c r="CA12" s="46"/>
      <c r="CB12" s="46"/>
      <c r="CC12" s="36"/>
      <c r="CD12" s="10"/>
      <c r="CE12" s="46"/>
      <c r="CF12" s="46"/>
      <c r="CG12" s="46"/>
      <c r="CH12" s="36"/>
      <c r="CI12" s="10"/>
      <c r="CJ12" s="46"/>
      <c r="CK12" s="46"/>
      <c r="CL12" s="46"/>
      <c r="CM12" s="36"/>
      <c r="CN12" s="10"/>
      <c r="CO12" s="46"/>
      <c r="CP12" s="46"/>
      <c r="CQ12" s="46"/>
      <c r="CR12" s="36"/>
      <c r="CS12" s="10"/>
      <c r="CT12" s="46"/>
      <c r="CU12" s="46"/>
      <c r="CV12" s="46"/>
      <c r="CW12" s="36"/>
      <c r="CX12" s="10"/>
      <c r="CY12" s="67"/>
      <c r="CZ12" s="67"/>
      <c r="DA12" s="67"/>
      <c r="DB12" s="37"/>
      <c r="DC12" s="10"/>
      <c r="DD12" s="10"/>
      <c r="DE12" s="10"/>
      <c r="DF12" s="10"/>
      <c r="DG12" s="36"/>
      <c r="DH12" s="55"/>
      <c r="DI12" s="37"/>
      <c r="DJ12" s="37"/>
      <c r="DK12" s="37"/>
      <c r="DL12" s="36"/>
      <c r="DM12" s="10"/>
      <c r="DN12" s="46"/>
      <c r="DO12" s="46"/>
      <c r="DP12" s="46"/>
      <c r="DQ12" s="36"/>
      <c r="DR12" s="10"/>
      <c r="DS12" s="46"/>
      <c r="DT12" s="46"/>
      <c r="DU12" s="46"/>
      <c r="DV12" s="36"/>
      <c r="DW12" s="10"/>
      <c r="DX12" s="46"/>
      <c r="DY12" s="46"/>
      <c r="DZ12" s="46"/>
      <c r="EA12" s="36"/>
      <c r="EB12" s="10"/>
      <c r="EC12" s="46"/>
      <c r="ED12" s="46"/>
      <c r="EE12" s="46"/>
      <c r="EF12" s="36"/>
      <c r="EG12" s="46"/>
      <c r="EH12" s="46"/>
      <c r="EI12" s="46"/>
      <c r="EJ12" s="46"/>
      <c r="EK12" s="36"/>
      <c r="EL12" s="10"/>
      <c r="EM12" s="46"/>
      <c r="EN12" s="46"/>
      <c r="EO12" s="46"/>
      <c r="EP12" s="36"/>
      <c r="EQ12" s="10"/>
      <c r="ER12" s="46"/>
      <c r="ES12" s="46"/>
      <c r="ET12" s="46"/>
      <c r="EU12" s="36"/>
      <c r="EV12" s="10"/>
      <c r="EW12" s="46"/>
      <c r="EX12" s="46"/>
      <c r="EY12" s="46"/>
      <c r="EZ12" s="36"/>
    </row>
    <row r="13" spans="1:156" x14ac:dyDescent="0.25">
      <c r="A13" s="23" t="s">
        <v>304</v>
      </c>
      <c r="B13" s="10"/>
      <c r="C13" s="46"/>
      <c r="D13" s="46"/>
      <c r="E13" s="46"/>
      <c r="F13" s="36"/>
      <c r="G13" s="10"/>
      <c r="H13" s="46"/>
      <c r="I13" s="46"/>
      <c r="J13" s="46"/>
      <c r="K13" s="36"/>
      <c r="L13" s="10"/>
      <c r="M13" s="46"/>
      <c r="N13" s="46"/>
      <c r="O13" s="35"/>
      <c r="P13" s="46"/>
      <c r="Q13" s="10">
        <v>17</v>
      </c>
      <c r="R13" s="39">
        <v>0.1</v>
      </c>
      <c r="S13" s="46"/>
      <c r="T13" s="46">
        <v>8238.74</v>
      </c>
      <c r="U13" s="35">
        <v>6.0499999999999998E-2</v>
      </c>
      <c r="V13" s="10"/>
      <c r="W13" s="46"/>
      <c r="X13" s="46"/>
      <c r="Y13" s="10"/>
      <c r="Z13" s="36"/>
      <c r="AA13" s="10">
        <v>15</v>
      </c>
      <c r="AB13" s="46"/>
      <c r="AC13" s="46"/>
      <c r="AD13" s="10">
        <v>2472</v>
      </c>
      <c r="AE13" s="36">
        <v>1.9300000000000001E-2</v>
      </c>
      <c r="AF13" s="10">
        <v>4</v>
      </c>
      <c r="AG13" s="46"/>
      <c r="AH13" s="46"/>
      <c r="AI13" s="10">
        <v>614</v>
      </c>
      <c r="AJ13" s="36">
        <v>1.0999999999999999E-2</v>
      </c>
      <c r="AK13" s="10">
        <v>3</v>
      </c>
      <c r="AL13" s="10"/>
      <c r="AM13" s="10"/>
      <c r="AN13" s="10"/>
      <c r="AO13" s="36"/>
      <c r="AP13" s="10">
        <v>3</v>
      </c>
      <c r="AQ13" s="10"/>
      <c r="AR13" s="10"/>
      <c r="AS13" s="46">
        <v>64.02</v>
      </c>
      <c r="AT13" s="52">
        <v>0.01</v>
      </c>
      <c r="AU13" s="10">
        <v>13</v>
      </c>
      <c r="AV13" s="46"/>
      <c r="AW13" s="10"/>
      <c r="AX13" s="10">
        <v>496</v>
      </c>
      <c r="AY13" s="36">
        <v>1.9599999999999999E-2</v>
      </c>
      <c r="AZ13" s="10">
        <v>19</v>
      </c>
      <c r="BA13" s="10"/>
      <c r="BB13" s="10"/>
      <c r="BC13" s="10">
        <v>5172</v>
      </c>
      <c r="BD13" s="36">
        <v>3.4200000000000001E-2</v>
      </c>
      <c r="BE13" s="10">
        <v>20</v>
      </c>
      <c r="BF13" s="46"/>
      <c r="BG13" s="46"/>
      <c r="BH13" s="10">
        <v>12318</v>
      </c>
      <c r="BI13" s="52">
        <v>0.06</v>
      </c>
      <c r="BJ13" s="10">
        <v>9</v>
      </c>
      <c r="BK13" s="10"/>
      <c r="BL13" s="10"/>
      <c r="BM13" s="10">
        <v>3368.97</v>
      </c>
      <c r="BN13" s="52">
        <v>0.04</v>
      </c>
      <c r="BO13" s="10">
        <v>6</v>
      </c>
      <c r="BP13" s="46"/>
      <c r="BQ13" s="46"/>
      <c r="BR13" s="10">
        <v>3</v>
      </c>
      <c r="BS13" s="36">
        <v>1E-3</v>
      </c>
      <c r="BT13" s="10"/>
      <c r="BU13" s="46"/>
      <c r="BV13" s="46"/>
      <c r="BW13" s="10"/>
      <c r="BX13" s="36"/>
      <c r="BY13" s="10">
        <v>3</v>
      </c>
      <c r="BZ13" s="10"/>
      <c r="CA13" s="10"/>
      <c r="CB13" s="10">
        <v>31</v>
      </c>
      <c r="CC13" s="36">
        <v>2E-3</v>
      </c>
      <c r="CD13" s="10"/>
      <c r="CE13" s="46"/>
      <c r="CF13" s="46"/>
      <c r="CG13" s="46"/>
      <c r="CH13" s="36"/>
      <c r="CI13" s="10">
        <v>17</v>
      </c>
      <c r="CJ13" s="10">
        <v>196</v>
      </c>
      <c r="CK13" s="10"/>
      <c r="CL13" s="10">
        <v>21395</v>
      </c>
      <c r="CM13" s="36">
        <v>0.41310000000000002</v>
      </c>
      <c r="CN13" s="10">
        <v>1</v>
      </c>
      <c r="CO13" s="46"/>
      <c r="CP13" s="46"/>
      <c r="CQ13" s="10">
        <v>193</v>
      </c>
      <c r="CR13" s="36">
        <v>0.46260000000000001</v>
      </c>
      <c r="CS13" s="10"/>
      <c r="CT13" s="46"/>
      <c r="CU13" s="46"/>
      <c r="CV13" s="46"/>
      <c r="CW13" s="36"/>
      <c r="CX13" s="10">
        <v>2</v>
      </c>
      <c r="CY13" s="67"/>
      <c r="CZ13" s="67"/>
      <c r="DA13" s="10">
        <v>8</v>
      </c>
      <c r="DB13" s="36">
        <v>4.1999999999999997E-3</v>
      </c>
      <c r="DC13" s="10">
        <v>16</v>
      </c>
      <c r="DD13" s="10"/>
      <c r="DE13" s="10"/>
      <c r="DF13" s="10">
        <v>4893</v>
      </c>
      <c r="DG13" s="36">
        <v>4.1399999999999999E-2</v>
      </c>
      <c r="DH13" s="55">
        <v>4</v>
      </c>
      <c r="DI13" s="37"/>
      <c r="DJ13" s="37"/>
      <c r="DK13" s="37">
        <v>198.32</v>
      </c>
      <c r="DL13" s="36">
        <v>7.7999999999999996E-3</v>
      </c>
      <c r="DM13" s="10">
        <v>13</v>
      </c>
      <c r="DN13" s="46"/>
      <c r="DO13" s="46"/>
      <c r="DP13" s="46">
        <v>9130.15</v>
      </c>
      <c r="DQ13" s="36">
        <v>0.13300000000000001</v>
      </c>
      <c r="DR13" s="10">
        <v>2</v>
      </c>
      <c r="DS13" s="46"/>
      <c r="DT13" s="46"/>
      <c r="DU13" s="46">
        <v>26.89</v>
      </c>
      <c r="DV13" s="36">
        <v>7.4000000000000003E-3</v>
      </c>
      <c r="DW13" s="10"/>
      <c r="DX13" s="10"/>
      <c r="DY13" s="10"/>
      <c r="DZ13" s="10"/>
      <c r="EA13" s="52"/>
      <c r="EB13" s="10">
        <v>12</v>
      </c>
      <c r="EC13" s="46"/>
      <c r="ED13" s="46"/>
      <c r="EE13" s="10">
        <v>3924</v>
      </c>
      <c r="EF13" s="52">
        <v>0.04</v>
      </c>
      <c r="EG13" s="10">
        <v>15</v>
      </c>
      <c r="EH13" s="10">
        <v>4560.67</v>
      </c>
      <c r="EI13" s="46"/>
      <c r="EJ13" s="10">
        <v>24574.38</v>
      </c>
      <c r="EK13" s="36">
        <v>0.14069999999999999</v>
      </c>
      <c r="EL13" s="10"/>
      <c r="EM13" s="10">
        <v>140.09</v>
      </c>
      <c r="EN13" s="10"/>
      <c r="EO13" s="10">
        <v>3602.36</v>
      </c>
      <c r="EP13" s="36">
        <v>5.5899999999999998E-2</v>
      </c>
      <c r="EQ13" s="10">
        <v>21</v>
      </c>
      <c r="ER13" s="10">
        <v>39377</v>
      </c>
      <c r="ES13" s="10">
        <v>5517</v>
      </c>
      <c r="ET13" s="10">
        <v>8509</v>
      </c>
      <c r="EU13" s="36">
        <v>0.72030000000000005</v>
      </c>
      <c r="EV13" s="10">
        <v>1</v>
      </c>
      <c r="EW13" s="10"/>
      <c r="EX13" s="10"/>
      <c r="EY13" s="10">
        <v>44</v>
      </c>
      <c r="EZ13" s="52">
        <v>0</v>
      </c>
    </row>
    <row r="14" spans="1:156" x14ac:dyDescent="0.25">
      <c r="A14" s="23" t="s">
        <v>305</v>
      </c>
      <c r="B14" s="10">
        <v>1</v>
      </c>
      <c r="C14" s="10">
        <v>6350</v>
      </c>
      <c r="D14" s="10">
        <v>110</v>
      </c>
      <c r="E14" s="46"/>
      <c r="F14" s="36">
        <v>0.14599999999999999</v>
      </c>
      <c r="G14" s="10">
        <v>2</v>
      </c>
      <c r="H14" s="46">
        <v>7792.84</v>
      </c>
      <c r="I14" s="46"/>
      <c r="J14" s="46"/>
      <c r="K14" s="36">
        <v>0.74380000000000002</v>
      </c>
      <c r="L14" s="10">
        <v>6</v>
      </c>
      <c r="M14" s="46">
        <v>686.14</v>
      </c>
      <c r="N14" s="46">
        <v>-1.22</v>
      </c>
      <c r="O14" s="46">
        <v>413.02</v>
      </c>
      <c r="P14" s="36">
        <v>0.21709999999999999</v>
      </c>
      <c r="Q14" s="10">
        <v>8</v>
      </c>
      <c r="R14" s="46">
        <v>37768.800000000003</v>
      </c>
      <c r="S14" s="46">
        <v>1828.39</v>
      </c>
      <c r="T14" s="46">
        <v>4771.68</v>
      </c>
      <c r="U14" s="35">
        <v>0.32600000000000001</v>
      </c>
      <c r="V14" s="10">
        <v>1</v>
      </c>
      <c r="W14" s="10">
        <v>13</v>
      </c>
      <c r="X14" s="10"/>
      <c r="Y14" s="10"/>
      <c r="Z14" s="36">
        <v>8.9999999999999998E-4</v>
      </c>
      <c r="AA14" s="10">
        <v>7</v>
      </c>
      <c r="AB14" s="10">
        <v>65688</v>
      </c>
      <c r="AC14" s="10">
        <v>1428</v>
      </c>
      <c r="AD14" s="10">
        <v>982</v>
      </c>
      <c r="AE14" s="36">
        <v>0.53139999999999998</v>
      </c>
      <c r="AF14" s="10">
        <v>5</v>
      </c>
      <c r="AG14" s="10">
        <v>1942</v>
      </c>
      <c r="AH14" s="46"/>
      <c r="AI14" s="10">
        <v>117</v>
      </c>
      <c r="AJ14" s="36">
        <v>3.6799999999999999E-2</v>
      </c>
      <c r="AK14" s="10">
        <v>3</v>
      </c>
      <c r="AL14" s="10">
        <v>1935</v>
      </c>
      <c r="AM14" s="10"/>
      <c r="AN14" s="10"/>
      <c r="AO14" s="36">
        <v>0.42</v>
      </c>
      <c r="AP14" s="10">
        <v>3</v>
      </c>
      <c r="AQ14" s="46">
        <v>2478.08</v>
      </c>
      <c r="AR14" s="10"/>
      <c r="AS14" s="10"/>
      <c r="AT14" s="52">
        <v>0.56000000000000005</v>
      </c>
      <c r="AU14" s="10">
        <v>8</v>
      </c>
      <c r="AV14" s="10">
        <v>4988</v>
      </c>
      <c r="AW14" s="10">
        <v>2127</v>
      </c>
      <c r="AX14" s="10">
        <v>232</v>
      </c>
      <c r="AY14" s="36">
        <v>0.29089999999999999</v>
      </c>
      <c r="AZ14" s="10">
        <v>9</v>
      </c>
      <c r="BA14" s="10">
        <v>86283</v>
      </c>
      <c r="BB14" s="10">
        <v>2139</v>
      </c>
      <c r="BC14" s="10">
        <v>3552</v>
      </c>
      <c r="BD14" s="36">
        <v>0.60860000000000003</v>
      </c>
      <c r="BE14" s="10">
        <v>9</v>
      </c>
      <c r="BF14" s="10">
        <v>41366</v>
      </c>
      <c r="BG14" s="10">
        <v>2227</v>
      </c>
      <c r="BH14" s="10">
        <v>5618</v>
      </c>
      <c r="BI14" s="52">
        <v>0.26</v>
      </c>
      <c r="BJ14" s="10">
        <v>7</v>
      </c>
      <c r="BK14" s="10">
        <v>6937.91</v>
      </c>
      <c r="BL14" s="10">
        <v>114.09</v>
      </c>
      <c r="BM14" s="10">
        <v>1283.1500000000001</v>
      </c>
      <c r="BN14" s="52">
        <v>0.11</v>
      </c>
      <c r="BO14" s="10">
        <v>4</v>
      </c>
      <c r="BP14" s="10">
        <v>2820</v>
      </c>
      <c r="BQ14" s="10">
        <v>69</v>
      </c>
      <c r="BR14" s="10">
        <v>7</v>
      </c>
      <c r="BS14" s="36">
        <v>0.48599999999999999</v>
      </c>
      <c r="BT14" s="10">
        <v>6</v>
      </c>
      <c r="BU14" s="46">
        <v>596.62</v>
      </c>
      <c r="BV14" s="46">
        <v>329.74</v>
      </c>
      <c r="BW14" s="46">
        <v>13.74</v>
      </c>
      <c r="BX14" s="52">
        <v>0.1268</v>
      </c>
      <c r="BY14" s="10">
        <v>6</v>
      </c>
      <c r="BZ14" s="10">
        <v>5733</v>
      </c>
      <c r="CA14" s="10">
        <v>65</v>
      </c>
      <c r="CB14" s="10">
        <v>9</v>
      </c>
      <c r="CC14" s="52">
        <v>0.36299999999999999</v>
      </c>
      <c r="CD14" s="10">
        <v>1</v>
      </c>
      <c r="CE14" s="10">
        <v>32.270000000000003</v>
      </c>
      <c r="CF14" s="10">
        <v>19.760000000000002</v>
      </c>
      <c r="CG14" s="46">
        <v>8.9700000000000006</v>
      </c>
      <c r="CH14" s="52">
        <v>4.9500000000000002E-2</v>
      </c>
      <c r="CI14" s="10">
        <v>5</v>
      </c>
      <c r="CJ14" s="10">
        <v>0</v>
      </c>
      <c r="CK14" s="10">
        <v>1374</v>
      </c>
      <c r="CL14" s="10">
        <v>110</v>
      </c>
      <c r="CM14" s="36">
        <v>2.8400000000000002E-2</v>
      </c>
      <c r="CN14" s="10">
        <v>3</v>
      </c>
      <c r="CO14" s="10">
        <v>-2</v>
      </c>
      <c r="CP14" s="10"/>
      <c r="CQ14" s="46"/>
      <c r="CR14" s="36">
        <v>-5.7999999999999996E-3</v>
      </c>
      <c r="CS14" s="10">
        <v>4</v>
      </c>
      <c r="CT14" s="10">
        <v>12982</v>
      </c>
      <c r="CU14" s="10">
        <v>30</v>
      </c>
      <c r="CV14" s="46"/>
      <c r="CW14" s="52">
        <v>0.71</v>
      </c>
      <c r="CX14" s="10">
        <v>4</v>
      </c>
      <c r="CY14" s="10"/>
      <c r="CZ14" s="10">
        <v>2</v>
      </c>
      <c r="DA14" s="10">
        <v>5</v>
      </c>
      <c r="DB14" s="36">
        <v>3.5999999999999999E-3</v>
      </c>
      <c r="DC14" s="10">
        <v>9</v>
      </c>
      <c r="DD14" s="10">
        <v>11709</v>
      </c>
      <c r="DE14" s="10">
        <v>397</v>
      </c>
      <c r="DF14" s="10">
        <v>590</v>
      </c>
      <c r="DG14" s="36">
        <v>0.1075</v>
      </c>
      <c r="DH14" s="55">
        <v>7</v>
      </c>
      <c r="DI14" s="37">
        <v>8383.02</v>
      </c>
      <c r="DJ14" s="37">
        <v>490.28</v>
      </c>
      <c r="DK14" s="37">
        <v>474.77</v>
      </c>
      <c r="DL14" s="36">
        <v>0.36870000000000003</v>
      </c>
      <c r="DM14" s="10">
        <v>8</v>
      </c>
      <c r="DN14" s="46">
        <v>19505.34</v>
      </c>
      <c r="DO14" s="46">
        <v>1026.24</v>
      </c>
      <c r="DP14" s="46">
        <v>1250.77</v>
      </c>
      <c r="DQ14" s="36">
        <v>0.31730000000000003</v>
      </c>
      <c r="DR14" s="10">
        <v>2</v>
      </c>
      <c r="DS14" s="46">
        <v>11.88</v>
      </c>
      <c r="DT14" s="46">
        <v>18.79</v>
      </c>
      <c r="DU14" s="46"/>
      <c r="DV14" s="36">
        <v>8.3999999999999995E-3</v>
      </c>
      <c r="DW14" s="10">
        <v>3</v>
      </c>
      <c r="DX14" s="10"/>
      <c r="DY14" s="10">
        <v>1664</v>
      </c>
      <c r="DZ14" s="10"/>
      <c r="EA14" s="52">
        <v>0.14000000000000001</v>
      </c>
      <c r="EB14" s="10">
        <v>8</v>
      </c>
      <c r="EC14" s="10">
        <v>34446</v>
      </c>
      <c r="ED14" s="10">
        <v>2374</v>
      </c>
      <c r="EE14" s="10">
        <v>4568</v>
      </c>
      <c r="EF14" s="52">
        <v>0.37</v>
      </c>
      <c r="EG14" s="10">
        <v>8</v>
      </c>
      <c r="EH14" s="10">
        <v>3707.45</v>
      </c>
      <c r="EI14" s="10">
        <v>1452.34</v>
      </c>
      <c r="EJ14" s="10">
        <v>13260.18</v>
      </c>
      <c r="EK14" s="36">
        <v>8.8999999999999996E-2</v>
      </c>
      <c r="EL14" s="10"/>
      <c r="EM14" s="46">
        <v>579.97</v>
      </c>
      <c r="EN14" s="46">
        <v>483.32</v>
      </c>
      <c r="EO14" s="46">
        <v>1227.95</v>
      </c>
      <c r="EP14" s="36">
        <v>3.4200000000000001E-2</v>
      </c>
      <c r="EQ14" s="10"/>
      <c r="ER14" s="46"/>
      <c r="ES14" s="46"/>
      <c r="ET14" s="46"/>
      <c r="EU14" s="36"/>
      <c r="EV14" s="10">
        <v>6</v>
      </c>
      <c r="EW14" s="10">
        <v>5848</v>
      </c>
      <c r="EX14" s="10">
        <v>20</v>
      </c>
      <c r="EY14" s="10">
        <v>4</v>
      </c>
      <c r="EZ14" s="52">
        <v>0.21</v>
      </c>
    </row>
    <row r="15" spans="1:156" x14ac:dyDescent="0.25">
      <c r="A15" s="23" t="s">
        <v>306</v>
      </c>
      <c r="B15" s="10">
        <v>1</v>
      </c>
      <c r="C15" s="10">
        <v>993</v>
      </c>
      <c r="D15" s="10">
        <v>110</v>
      </c>
      <c r="E15" s="46">
        <v>3</v>
      </c>
      <c r="F15" s="36">
        <v>0.85399999999999998</v>
      </c>
      <c r="G15" s="10">
        <v>1</v>
      </c>
      <c r="H15" s="46">
        <v>2533.37</v>
      </c>
      <c r="I15" s="46">
        <v>25.58</v>
      </c>
      <c r="J15" s="46"/>
      <c r="K15" s="36">
        <v>0.2447</v>
      </c>
      <c r="L15" s="10">
        <v>1</v>
      </c>
      <c r="M15" s="46">
        <v>-65.62</v>
      </c>
      <c r="N15" s="46">
        <v>-31.18</v>
      </c>
      <c r="O15" s="35"/>
      <c r="P15" s="36">
        <v>-1.9099999999999999E-2</v>
      </c>
      <c r="Q15" s="10">
        <v>1</v>
      </c>
      <c r="R15" s="46">
        <v>35494.26</v>
      </c>
      <c r="S15" s="46">
        <v>1825.31</v>
      </c>
      <c r="T15" s="46">
        <v>151.91999999999999</v>
      </c>
      <c r="U15" s="35">
        <v>0.27529999999999999</v>
      </c>
      <c r="V15" s="10">
        <v>1</v>
      </c>
      <c r="W15" s="10">
        <v>14509</v>
      </c>
      <c r="X15" s="10">
        <v>402</v>
      </c>
      <c r="Y15" s="10"/>
      <c r="Z15" s="36">
        <v>0.99180000000000001</v>
      </c>
      <c r="AA15" s="10">
        <v>1</v>
      </c>
      <c r="AB15" s="10">
        <v>33511</v>
      </c>
      <c r="AC15" s="10">
        <v>878</v>
      </c>
      <c r="AD15" s="10">
        <v>265</v>
      </c>
      <c r="AE15" s="36">
        <v>0.27039999999999997</v>
      </c>
      <c r="AF15" s="10">
        <v>1</v>
      </c>
      <c r="AG15" s="10">
        <v>6931</v>
      </c>
      <c r="AH15" s="46"/>
      <c r="AI15" s="46"/>
      <c r="AJ15" s="36">
        <v>0.1239</v>
      </c>
      <c r="AK15" s="10">
        <v>1</v>
      </c>
      <c r="AL15" s="10">
        <v>2024</v>
      </c>
      <c r="AM15" s="10"/>
      <c r="AN15" s="10"/>
      <c r="AO15" s="36">
        <v>0.43</v>
      </c>
      <c r="AP15" s="10">
        <v>1</v>
      </c>
      <c r="AQ15" s="46">
        <v>1574.06</v>
      </c>
      <c r="AR15" s="46">
        <v>195.28</v>
      </c>
      <c r="AS15" s="10"/>
      <c r="AT15" s="52">
        <v>0.4</v>
      </c>
      <c r="AU15" s="10">
        <v>1</v>
      </c>
      <c r="AV15" s="10">
        <v>7009</v>
      </c>
      <c r="AW15" s="10">
        <v>532</v>
      </c>
      <c r="AX15" s="10">
        <v>64</v>
      </c>
      <c r="AY15" s="36">
        <v>0.30109999999999998</v>
      </c>
      <c r="AZ15" s="10">
        <v>1</v>
      </c>
      <c r="BA15" s="10">
        <v>37405</v>
      </c>
      <c r="BB15" s="10">
        <v>1970</v>
      </c>
      <c r="BC15" s="10">
        <v>1002</v>
      </c>
      <c r="BD15" s="36">
        <v>0.26719999999999999</v>
      </c>
      <c r="BE15" s="10">
        <v>1</v>
      </c>
      <c r="BF15" s="10">
        <v>66361</v>
      </c>
      <c r="BG15" s="10">
        <v>3223</v>
      </c>
      <c r="BH15" s="10">
        <v>2821</v>
      </c>
      <c r="BI15" s="52">
        <v>0.38</v>
      </c>
      <c r="BJ15" s="10">
        <v>1</v>
      </c>
      <c r="BK15" s="10">
        <v>29735.93</v>
      </c>
      <c r="BL15" s="10">
        <v>3558.35</v>
      </c>
      <c r="BM15" s="10">
        <v>6159.57</v>
      </c>
      <c r="BN15" s="52">
        <v>0.51</v>
      </c>
      <c r="BO15" s="10">
        <v>1</v>
      </c>
      <c r="BP15" s="10">
        <v>2752</v>
      </c>
      <c r="BQ15" s="10">
        <v>155</v>
      </c>
      <c r="BR15" s="10">
        <v>3</v>
      </c>
      <c r="BS15" s="36">
        <v>0.51300000000000001</v>
      </c>
      <c r="BT15" s="10">
        <v>1</v>
      </c>
      <c r="BU15" s="46">
        <v>4539.53</v>
      </c>
      <c r="BV15" s="46">
        <v>397.86</v>
      </c>
      <c r="BW15" s="10"/>
      <c r="BX15" s="52">
        <v>0.66600000000000004</v>
      </c>
      <c r="BY15" s="10">
        <v>1</v>
      </c>
      <c r="BZ15" s="10">
        <v>7333</v>
      </c>
      <c r="CA15" s="10">
        <v>222</v>
      </c>
      <c r="CB15" s="10">
        <v>44</v>
      </c>
      <c r="CC15" s="52">
        <v>0.47599999999999998</v>
      </c>
      <c r="CD15" s="10">
        <v>1</v>
      </c>
      <c r="CE15" s="10">
        <v>1157.9000000000001</v>
      </c>
      <c r="CF15" s="10">
        <v>14.12</v>
      </c>
      <c r="CG15" s="46"/>
      <c r="CH15" s="52">
        <v>0.95050000000000001</v>
      </c>
      <c r="CI15" s="10">
        <v>1</v>
      </c>
      <c r="CJ15" s="10">
        <v>17192</v>
      </c>
      <c r="CK15" s="10">
        <v>5023</v>
      </c>
      <c r="CL15" s="10">
        <v>-5614</v>
      </c>
      <c r="CM15" s="36">
        <v>0.31769999999999998</v>
      </c>
      <c r="CN15" s="10">
        <v>1</v>
      </c>
      <c r="CO15" s="10">
        <v>94</v>
      </c>
      <c r="CP15" s="10">
        <v>138</v>
      </c>
      <c r="CQ15" s="46"/>
      <c r="CR15" s="36">
        <v>0.55379999999999996</v>
      </c>
      <c r="CS15" s="10">
        <v>1</v>
      </c>
      <c r="CT15" s="10">
        <v>5315</v>
      </c>
      <c r="CU15" s="10">
        <v>30</v>
      </c>
      <c r="CV15" s="46"/>
      <c r="CW15" s="52">
        <v>0.28999999999999998</v>
      </c>
      <c r="CX15" s="10">
        <v>1</v>
      </c>
      <c r="CY15" s="10">
        <v>1390</v>
      </c>
      <c r="CZ15" s="10">
        <v>553</v>
      </c>
      <c r="DA15" s="10">
        <v>2</v>
      </c>
      <c r="DB15" s="36">
        <v>0.96409999999999996</v>
      </c>
      <c r="DC15" s="10">
        <v>1</v>
      </c>
      <c r="DD15" s="10">
        <v>62196</v>
      </c>
      <c r="DE15" s="10">
        <v>3101</v>
      </c>
      <c r="DF15" s="10">
        <v>2363</v>
      </c>
      <c r="DG15" s="36">
        <v>0.57279999999999998</v>
      </c>
      <c r="DH15" s="55">
        <v>2</v>
      </c>
      <c r="DI15" s="37">
        <v>8544.8799999999992</v>
      </c>
      <c r="DJ15" s="37">
        <v>413.82</v>
      </c>
      <c r="DK15" s="37">
        <v>99.03</v>
      </c>
      <c r="DL15" s="36">
        <v>0.35730000000000001</v>
      </c>
      <c r="DM15" s="10">
        <v>1</v>
      </c>
      <c r="DN15" s="46">
        <v>24120.25</v>
      </c>
      <c r="DO15" s="46">
        <v>1933.76</v>
      </c>
      <c r="DP15" s="46">
        <v>16.11</v>
      </c>
      <c r="DQ15" s="36">
        <v>0.37980000000000003</v>
      </c>
      <c r="DR15" s="10">
        <v>1</v>
      </c>
      <c r="DS15" s="46">
        <v>2243.39</v>
      </c>
      <c r="DT15" s="46">
        <v>289.64999999999998</v>
      </c>
      <c r="DU15" s="10">
        <v>4</v>
      </c>
      <c r="DV15" s="36">
        <v>0.69599999999999995</v>
      </c>
      <c r="DW15" s="10">
        <v>1</v>
      </c>
      <c r="DX15" s="10">
        <v>9855</v>
      </c>
      <c r="DY15" s="10">
        <v>436</v>
      </c>
      <c r="DZ15" s="10"/>
      <c r="EA15" s="52">
        <v>0.86</v>
      </c>
      <c r="EB15" s="10">
        <v>1</v>
      </c>
      <c r="EC15" s="10">
        <v>25725</v>
      </c>
      <c r="ED15" s="10">
        <v>956</v>
      </c>
      <c r="EE15" s="10">
        <v>4724</v>
      </c>
      <c r="EF15" s="52">
        <v>0.28000000000000003</v>
      </c>
      <c r="EG15" s="10">
        <v>1</v>
      </c>
      <c r="EH15" s="10">
        <v>70233.3</v>
      </c>
      <c r="EI15" s="10">
        <v>5329.58</v>
      </c>
      <c r="EJ15" s="10">
        <v>11512.47</v>
      </c>
      <c r="EK15" s="36">
        <v>0.42049999999999998</v>
      </c>
      <c r="EL15" s="10"/>
      <c r="EM15" s="46">
        <v>28937.52</v>
      </c>
      <c r="EN15" s="46">
        <v>3621.37</v>
      </c>
      <c r="EO15" s="46">
        <v>11954.5</v>
      </c>
      <c r="EP15" s="36">
        <v>0.66449999999999998</v>
      </c>
      <c r="EQ15" s="10"/>
      <c r="ER15" s="46"/>
      <c r="ES15" s="46"/>
      <c r="ET15" s="46"/>
      <c r="EU15" s="36"/>
      <c r="EV15" s="10">
        <v>1</v>
      </c>
      <c r="EW15" s="10">
        <v>10622</v>
      </c>
      <c r="EX15" s="10">
        <v>418</v>
      </c>
      <c r="EY15" s="10">
        <v>21</v>
      </c>
      <c r="EZ15" s="52">
        <v>0.4</v>
      </c>
    </row>
    <row r="16" spans="1:156" x14ac:dyDescent="0.25">
      <c r="A16" s="46" t="s">
        <v>36</v>
      </c>
      <c r="B16" s="10"/>
      <c r="C16" s="46"/>
      <c r="D16" s="46"/>
      <c r="E16" s="46"/>
      <c r="F16" s="36"/>
      <c r="G16" s="10"/>
      <c r="H16" s="46"/>
      <c r="I16" s="46"/>
      <c r="J16" s="46"/>
      <c r="K16" s="36"/>
      <c r="L16" s="10"/>
      <c r="M16" s="46"/>
      <c r="N16" s="46"/>
      <c r="O16" s="35"/>
      <c r="P16" s="46"/>
      <c r="Q16" s="10"/>
      <c r="R16" s="46"/>
      <c r="S16" s="46"/>
      <c r="T16" s="46"/>
      <c r="U16" s="36"/>
      <c r="V16" s="10">
        <v>1</v>
      </c>
      <c r="W16" s="46"/>
      <c r="X16" s="46"/>
      <c r="Y16" s="46">
        <v>110</v>
      </c>
      <c r="Z16" s="36">
        <v>7.3000000000000001E-3</v>
      </c>
      <c r="AA16" s="10"/>
      <c r="AB16" s="46"/>
      <c r="AC16" s="46"/>
      <c r="AD16" s="46"/>
      <c r="AE16" s="36"/>
      <c r="AF16" s="10"/>
      <c r="AG16" s="46"/>
      <c r="AH16" s="46"/>
      <c r="AI16" s="46"/>
      <c r="AJ16" s="36"/>
      <c r="AK16" s="10"/>
      <c r="AL16" s="46"/>
      <c r="AM16" s="46"/>
      <c r="AN16" s="46"/>
      <c r="AO16" s="36"/>
      <c r="AP16" s="10"/>
      <c r="AQ16" s="10"/>
      <c r="AR16" s="10"/>
      <c r="AS16" s="10"/>
      <c r="AT16" s="36"/>
      <c r="AU16" s="10"/>
      <c r="AV16" s="46"/>
      <c r="AW16" s="46"/>
      <c r="AX16" s="46"/>
      <c r="AY16" s="36"/>
      <c r="AZ16" s="10"/>
      <c r="BA16" s="46"/>
      <c r="BB16" s="46"/>
      <c r="BC16" s="46"/>
      <c r="BD16" s="36"/>
      <c r="BE16" s="10"/>
      <c r="BF16" s="46"/>
      <c r="BG16" s="46"/>
      <c r="BH16" s="46"/>
      <c r="BI16" s="36"/>
      <c r="BJ16" s="10"/>
      <c r="BK16" s="46"/>
      <c r="BL16" s="46"/>
      <c r="BM16" s="46"/>
      <c r="BN16" s="36"/>
      <c r="BO16" s="10"/>
      <c r="BP16" s="46"/>
      <c r="BQ16" s="46"/>
      <c r="BR16" s="46"/>
      <c r="BS16" s="36"/>
      <c r="BT16" s="10"/>
      <c r="BU16" s="46"/>
      <c r="BV16" s="46"/>
      <c r="BW16" s="46"/>
      <c r="BX16" s="36"/>
      <c r="BY16" s="10"/>
      <c r="BZ16" s="46"/>
      <c r="CA16" s="46"/>
      <c r="CB16" s="46"/>
      <c r="CC16" s="36"/>
      <c r="CD16" s="10"/>
      <c r="CE16" s="46"/>
      <c r="CF16" s="46"/>
      <c r="CG16" s="46"/>
      <c r="CH16" s="36"/>
      <c r="CI16" s="10"/>
      <c r="CJ16" s="46"/>
      <c r="CK16" s="46"/>
      <c r="CL16" s="46"/>
      <c r="CM16" s="36"/>
      <c r="CN16" s="10"/>
      <c r="CO16" s="46"/>
      <c r="CP16" s="46"/>
      <c r="CQ16" s="46"/>
      <c r="CR16" s="36"/>
      <c r="CS16" s="10"/>
      <c r="CT16" s="46"/>
      <c r="CU16" s="46"/>
      <c r="CV16" s="46"/>
      <c r="CW16" s="36"/>
      <c r="CX16" s="10"/>
      <c r="CY16" s="67"/>
      <c r="CZ16" s="67"/>
      <c r="DA16" s="67"/>
      <c r="DB16" s="36"/>
      <c r="DC16" s="10"/>
      <c r="DD16" s="10"/>
      <c r="DE16" s="10"/>
      <c r="DF16" s="10"/>
      <c r="DG16" s="36"/>
      <c r="DH16" s="55"/>
      <c r="DI16" s="37"/>
      <c r="DJ16" s="37"/>
      <c r="DK16" s="37"/>
      <c r="DL16" s="36"/>
      <c r="DM16" s="10"/>
      <c r="DN16" s="46"/>
      <c r="DO16" s="46"/>
      <c r="DP16" s="46"/>
      <c r="DQ16" s="46"/>
      <c r="DR16" s="10"/>
      <c r="DS16" s="46"/>
      <c r="DT16" s="46"/>
      <c r="DU16" s="46"/>
      <c r="DV16" s="36"/>
      <c r="DW16" s="10"/>
      <c r="DX16" s="46"/>
      <c r="DY16" s="46"/>
      <c r="DZ16" s="46"/>
      <c r="EA16" s="36"/>
      <c r="EB16" s="10"/>
      <c r="EC16" s="46"/>
      <c r="ED16" s="46"/>
      <c r="EE16" s="46"/>
      <c r="EF16" s="36"/>
      <c r="EG16" s="10">
        <v>2</v>
      </c>
      <c r="EH16" s="10">
        <v>10881.1</v>
      </c>
      <c r="EI16" s="46"/>
      <c r="EJ16" s="46"/>
      <c r="EK16" s="36">
        <v>5.2499999999999998E-2</v>
      </c>
      <c r="EL16" s="10"/>
      <c r="EM16" s="46">
        <f>474.05+440.03+4099.43</f>
        <v>5013.51</v>
      </c>
      <c r="EN16" s="46">
        <f>249.05+32.15</f>
        <v>281.2</v>
      </c>
      <c r="EO16" s="46"/>
      <c r="EP16" s="36">
        <v>0.08</v>
      </c>
      <c r="EQ16" s="10"/>
      <c r="ER16" s="46"/>
      <c r="ES16" s="46"/>
      <c r="ET16" s="46"/>
      <c r="EU16" s="36"/>
      <c r="EV16" s="10"/>
      <c r="EW16" s="46"/>
      <c r="EX16" s="46"/>
      <c r="EY16" s="46"/>
      <c r="EZ16" s="36"/>
    </row>
    <row r="17" spans="1:156" s="41" customFormat="1" x14ac:dyDescent="0.25">
      <c r="A17" s="24" t="s">
        <v>307</v>
      </c>
      <c r="B17" s="68">
        <f t="shared" ref="B17:BH17" si="5">B13+B14+B15+B16</f>
        <v>2</v>
      </c>
      <c r="C17" s="69">
        <f t="shared" si="5"/>
        <v>7343</v>
      </c>
      <c r="D17" s="69">
        <f t="shared" si="5"/>
        <v>220</v>
      </c>
      <c r="E17" s="69">
        <f t="shared" si="5"/>
        <v>3</v>
      </c>
      <c r="F17" s="45">
        <f t="shared" si="5"/>
        <v>1</v>
      </c>
      <c r="G17" s="68">
        <f t="shared" si="5"/>
        <v>3</v>
      </c>
      <c r="H17" s="68">
        <f t="shared" si="5"/>
        <v>10326.209999999999</v>
      </c>
      <c r="I17" s="68">
        <f t="shared" si="5"/>
        <v>25.58</v>
      </c>
      <c r="J17" s="68">
        <f t="shared" si="5"/>
        <v>0</v>
      </c>
      <c r="K17" s="38">
        <f t="shared" si="5"/>
        <v>0.98850000000000005</v>
      </c>
      <c r="L17" s="68">
        <f t="shared" si="5"/>
        <v>7</v>
      </c>
      <c r="M17" s="68">
        <f t="shared" si="5"/>
        <v>620.52</v>
      </c>
      <c r="N17" s="68">
        <f t="shared" si="5"/>
        <v>-32.4</v>
      </c>
      <c r="O17" s="68">
        <f t="shared" si="5"/>
        <v>413.02</v>
      </c>
      <c r="P17" s="38">
        <f t="shared" si="5"/>
        <v>0.19799999999999998</v>
      </c>
      <c r="Q17" s="68">
        <f t="shared" si="5"/>
        <v>26</v>
      </c>
      <c r="R17" s="69">
        <f t="shared" si="5"/>
        <v>73263.16</v>
      </c>
      <c r="S17" s="69">
        <f t="shared" si="5"/>
        <v>3653.7</v>
      </c>
      <c r="T17" s="69">
        <f t="shared" si="5"/>
        <v>13162.34</v>
      </c>
      <c r="U17" s="38">
        <f t="shared" si="5"/>
        <v>0.66179999999999994</v>
      </c>
      <c r="V17" s="68">
        <f t="shared" si="5"/>
        <v>3</v>
      </c>
      <c r="W17" s="68">
        <f t="shared" si="5"/>
        <v>14522</v>
      </c>
      <c r="X17" s="68">
        <f t="shared" si="5"/>
        <v>402</v>
      </c>
      <c r="Y17" s="68">
        <f t="shared" si="5"/>
        <v>110</v>
      </c>
      <c r="Z17" s="45">
        <f t="shared" si="5"/>
        <v>1</v>
      </c>
      <c r="AA17" s="68">
        <f t="shared" si="5"/>
        <v>23</v>
      </c>
      <c r="AB17" s="68">
        <f t="shared" si="5"/>
        <v>99199</v>
      </c>
      <c r="AC17" s="68">
        <f t="shared" si="5"/>
        <v>2306</v>
      </c>
      <c r="AD17" s="68">
        <f t="shared" si="5"/>
        <v>3719</v>
      </c>
      <c r="AE17" s="45">
        <f t="shared" si="5"/>
        <v>0.82109999999999994</v>
      </c>
      <c r="AF17" s="68">
        <f t="shared" si="5"/>
        <v>10</v>
      </c>
      <c r="AG17" s="68">
        <f t="shared" si="5"/>
        <v>8873</v>
      </c>
      <c r="AH17" s="68">
        <f t="shared" si="5"/>
        <v>0</v>
      </c>
      <c r="AI17" s="68">
        <f t="shared" si="5"/>
        <v>731</v>
      </c>
      <c r="AJ17" s="45">
        <f t="shared" si="5"/>
        <v>0.17169999999999999</v>
      </c>
      <c r="AK17" s="68">
        <f t="shared" si="5"/>
        <v>7</v>
      </c>
      <c r="AL17" s="68">
        <f t="shared" si="5"/>
        <v>3959</v>
      </c>
      <c r="AM17" s="68">
        <f t="shared" si="5"/>
        <v>0</v>
      </c>
      <c r="AN17" s="68">
        <f t="shared" si="5"/>
        <v>0</v>
      </c>
      <c r="AO17" s="38">
        <f t="shared" si="5"/>
        <v>0.85</v>
      </c>
      <c r="AP17" s="68">
        <f t="shared" si="5"/>
        <v>7</v>
      </c>
      <c r="AQ17" s="69">
        <f t="shared" si="5"/>
        <v>4052.14</v>
      </c>
      <c r="AR17" s="69">
        <f t="shared" si="5"/>
        <v>195.28</v>
      </c>
      <c r="AS17" s="69">
        <f t="shared" si="5"/>
        <v>64.02</v>
      </c>
      <c r="AT17" s="45">
        <f t="shared" si="5"/>
        <v>0.97000000000000008</v>
      </c>
      <c r="AU17" s="68">
        <f t="shared" si="5"/>
        <v>22</v>
      </c>
      <c r="AV17" s="68">
        <f t="shared" si="5"/>
        <v>11997</v>
      </c>
      <c r="AW17" s="68">
        <f t="shared" si="5"/>
        <v>2659</v>
      </c>
      <c r="AX17" s="68">
        <f t="shared" si="5"/>
        <v>792</v>
      </c>
      <c r="AY17" s="38">
        <f t="shared" si="5"/>
        <v>0.61159999999999992</v>
      </c>
      <c r="AZ17" s="68">
        <f t="shared" si="5"/>
        <v>29</v>
      </c>
      <c r="BA17" s="68">
        <f t="shared" si="5"/>
        <v>123688</v>
      </c>
      <c r="BB17" s="68">
        <f t="shared" si="5"/>
        <v>4109</v>
      </c>
      <c r="BC17" s="68">
        <f t="shared" si="5"/>
        <v>9726</v>
      </c>
      <c r="BD17" s="45">
        <f t="shared" si="5"/>
        <v>0.91</v>
      </c>
      <c r="BE17" s="68">
        <f t="shared" si="5"/>
        <v>30</v>
      </c>
      <c r="BF17" s="68">
        <f t="shared" si="5"/>
        <v>107727</v>
      </c>
      <c r="BG17" s="68">
        <f t="shared" si="5"/>
        <v>5450</v>
      </c>
      <c r="BH17" s="68">
        <f t="shared" si="5"/>
        <v>20757</v>
      </c>
      <c r="BI17" s="45">
        <f t="shared" ref="BI17:DT17" si="6">BI13+BI14+BI15+BI16</f>
        <v>0.7</v>
      </c>
      <c r="BJ17" s="68">
        <f t="shared" si="6"/>
        <v>17</v>
      </c>
      <c r="BK17" s="68">
        <f t="shared" si="6"/>
        <v>36673.839999999997</v>
      </c>
      <c r="BL17" s="68">
        <f t="shared" si="6"/>
        <v>3672.44</v>
      </c>
      <c r="BM17" s="68">
        <f t="shared" si="6"/>
        <v>10811.689999999999</v>
      </c>
      <c r="BN17" s="45">
        <f t="shared" si="6"/>
        <v>0.66</v>
      </c>
      <c r="BO17" s="68">
        <f t="shared" si="6"/>
        <v>11</v>
      </c>
      <c r="BP17" s="68">
        <f t="shared" si="6"/>
        <v>5572</v>
      </c>
      <c r="BQ17" s="68">
        <f t="shared" si="6"/>
        <v>224</v>
      </c>
      <c r="BR17" s="68">
        <f t="shared" si="6"/>
        <v>13</v>
      </c>
      <c r="BS17" s="38">
        <f t="shared" si="6"/>
        <v>1</v>
      </c>
      <c r="BT17" s="68">
        <f t="shared" si="6"/>
        <v>7</v>
      </c>
      <c r="BU17" s="68">
        <f t="shared" si="6"/>
        <v>5136.1499999999996</v>
      </c>
      <c r="BV17" s="68">
        <f t="shared" si="6"/>
        <v>727.6</v>
      </c>
      <c r="BW17" s="68">
        <f t="shared" si="6"/>
        <v>13.74</v>
      </c>
      <c r="BX17" s="45">
        <f t="shared" si="6"/>
        <v>0.79280000000000006</v>
      </c>
      <c r="BY17" s="68">
        <f t="shared" si="6"/>
        <v>10</v>
      </c>
      <c r="BZ17" s="68">
        <f t="shared" si="6"/>
        <v>13066</v>
      </c>
      <c r="CA17" s="68">
        <f t="shared" si="6"/>
        <v>287</v>
      </c>
      <c r="CB17" s="68">
        <f t="shared" si="6"/>
        <v>84</v>
      </c>
      <c r="CC17" s="45">
        <f t="shared" si="6"/>
        <v>0.84099999999999997</v>
      </c>
      <c r="CD17" s="68">
        <f t="shared" si="6"/>
        <v>2</v>
      </c>
      <c r="CE17" s="68">
        <f t="shared" si="6"/>
        <v>1190.17</v>
      </c>
      <c r="CF17" s="68">
        <f t="shared" si="6"/>
        <v>33.880000000000003</v>
      </c>
      <c r="CG17" s="68">
        <f t="shared" si="6"/>
        <v>8.9700000000000006</v>
      </c>
      <c r="CH17" s="45">
        <f t="shared" si="6"/>
        <v>1</v>
      </c>
      <c r="CI17" s="68">
        <f t="shared" si="6"/>
        <v>23</v>
      </c>
      <c r="CJ17" s="68">
        <f t="shared" si="6"/>
        <v>17388</v>
      </c>
      <c r="CK17" s="68">
        <f t="shared" si="6"/>
        <v>6397</v>
      </c>
      <c r="CL17" s="68">
        <f t="shared" si="6"/>
        <v>15891</v>
      </c>
      <c r="CM17" s="38">
        <f t="shared" si="6"/>
        <v>0.75919999999999999</v>
      </c>
      <c r="CN17" s="68">
        <f t="shared" si="6"/>
        <v>5</v>
      </c>
      <c r="CO17" s="68">
        <f t="shared" si="6"/>
        <v>92</v>
      </c>
      <c r="CP17" s="68">
        <f t="shared" si="6"/>
        <v>138</v>
      </c>
      <c r="CQ17" s="68">
        <f t="shared" si="6"/>
        <v>193</v>
      </c>
      <c r="CR17" s="45">
        <f t="shared" si="6"/>
        <v>1.0105999999999999</v>
      </c>
      <c r="CS17" s="68">
        <f t="shared" si="6"/>
        <v>5</v>
      </c>
      <c r="CT17" s="69">
        <f t="shared" si="6"/>
        <v>18297</v>
      </c>
      <c r="CU17" s="69">
        <f t="shared" si="6"/>
        <v>60</v>
      </c>
      <c r="CV17" s="69">
        <f t="shared" si="6"/>
        <v>0</v>
      </c>
      <c r="CW17" s="38">
        <f t="shared" si="6"/>
        <v>1</v>
      </c>
      <c r="CX17" s="68">
        <f t="shared" si="6"/>
        <v>7</v>
      </c>
      <c r="CY17" s="68">
        <f t="shared" si="6"/>
        <v>1390</v>
      </c>
      <c r="CZ17" s="68">
        <f t="shared" si="6"/>
        <v>555</v>
      </c>
      <c r="DA17" s="68">
        <f t="shared" si="6"/>
        <v>15</v>
      </c>
      <c r="DB17" s="38">
        <f t="shared" si="6"/>
        <v>0.97189999999999999</v>
      </c>
      <c r="DC17" s="68">
        <f t="shared" si="6"/>
        <v>26</v>
      </c>
      <c r="DD17" s="68">
        <f t="shared" si="6"/>
        <v>73905</v>
      </c>
      <c r="DE17" s="68">
        <f t="shared" si="6"/>
        <v>3498</v>
      </c>
      <c r="DF17" s="68">
        <f t="shared" si="6"/>
        <v>7846</v>
      </c>
      <c r="DG17" s="38">
        <f t="shared" si="6"/>
        <v>0.72170000000000001</v>
      </c>
      <c r="DH17" s="68">
        <f t="shared" si="6"/>
        <v>13</v>
      </c>
      <c r="DI17" s="69">
        <f t="shared" si="6"/>
        <v>16927.900000000001</v>
      </c>
      <c r="DJ17" s="69">
        <f t="shared" si="6"/>
        <v>904.09999999999991</v>
      </c>
      <c r="DK17" s="69">
        <f t="shared" si="6"/>
        <v>772.11999999999989</v>
      </c>
      <c r="DL17" s="38">
        <f t="shared" si="6"/>
        <v>0.73380000000000001</v>
      </c>
      <c r="DM17" s="68">
        <f t="shared" si="6"/>
        <v>22</v>
      </c>
      <c r="DN17" s="69">
        <f t="shared" si="6"/>
        <v>43625.59</v>
      </c>
      <c r="DO17" s="69">
        <f t="shared" si="6"/>
        <v>2960</v>
      </c>
      <c r="DP17" s="69">
        <f t="shared" si="6"/>
        <v>10397.030000000001</v>
      </c>
      <c r="DQ17" s="38">
        <f t="shared" si="6"/>
        <v>0.83010000000000006</v>
      </c>
      <c r="DR17" s="68">
        <f t="shared" si="6"/>
        <v>5</v>
      </c>
      <c r="DS17" s="68">
        <f t="shared" si="6"/>
        <v>2255.27</v>
      </c>
      <c r="DT17" s="68">
        <f t="shared" si="6"/>
        <v>308.44</v>
      </c>
      <c r="DU17" s="68">
        <f t="shared" ref="DU17:ET17" si="7">DU13+DU14+DU15+DU16</f>
        <v>30.89</v>
      </c>
      <c r="DV17" s="38">
        <f t="shared" si="7"/>
        <v>0.71179999999999999</v>
      </c>
      <c r="DW17" s="68">
        <f t="shared" si="7"/>
        <v>4</v>
      </c>
      <c r="DX17" s="68">
        <f t="shared" si="7"/>
        <v>9855</v>
      </c>
      <c r="DY17" s="68">
        <f t="shared" si="7"/>
        <v>2100</v>
      </c>
      <c r="DZ17" s="68">
        <f t="shared" si="7"/>
        <v>0</v>
      </c>
      <c r="EA17" s="45">
        <f t="shared" si="7"/>
        <v>1</v>
      </c>
      <c r="EB17" s="68">
        <f t="shared" si="7"/>
        <v>21</v>
      </c>
      <c r="EC17" s="68">
        <f t="shared" si="7"/>
        <v>60171</v>
      </c>
      <c r="ED17" s="68">
        <f t="shared" si="7"/>
        <v>3330</v>
      </c>
      <c r="EE17" s="68">
        <f t="shared" si="7"/>
        <v>13216</v>
      </c>
      <c r="EF17" s="38">
        <f t="shared" si="7"/>
        <v>0.69</v>
      </c>
      <c r="EG17" s="68">
        <f t="shared" si="7"/>
        <v>26</v>
      </c>
      <c r="EH17" s="68">
        <f t="shared" si="7"/>
        <v>89382.52</v>
      </c>
      <c r="EI17" s="68">
        <f t="shared" si="7"/>
        <v>6781.92</v>
      </c>
      <c r="EJ17" s="68">
        <f t="shared" si="7"/>
        <v>49347.03</v>
      </c>
      <c r="EK17" s="38">
        <f t="shared" si="7"/>
        <v>0.70269999999999999</v>
      </c>
      <c r="EL17" s="68">
        <f t="shared" si="7"/>
        <v>0</v>
      </c>
      <c r="EM17" s="68">
        <f t="shared" si="7"/>
        <v>34671.090000000004</v>
      </c>
      <c r="EN17" s="68">
        <f t="shared" si="7"/>
        <v>4385.8899999999994</v>
      </c>
      <c r="EO17" s="68">
        <f t="shared" si="7"/>
        <v>16784.810000000001</v>
      </c>
      <c r="EP17" s="45">
        <f t="shared" si="7"/>
        <v>0.8345999999999999</v>
      </c>
      <c r="EQ17" s="68">
        <f t="shared" si="7"/>
        <v>21</v>
      </c>
      <c r="ER17" s="68">
        <f t="shared" si="7"/>
        <v>39377</v>
      </c>
      <c r="ES17" s="68">
        <f t="shared" si="7"/>
        <v>5517</v>
      </c>
      <c r="ET17" s="68">
        <f t="shared" si="7"/>
        <v>8509</v>
      </c>
      <c r="EU17" s="38">
        <f>EU13+EU14+EU15+EU16</f>
        <v>0.72030000000000005</v>
      </c>
      <c r="EV17" s="68">
        <f t="shared" ref="EV17:EY17" si="8">EV13+EV14+EV15+EV16</f>
        <v>8</v>
      </c>
      <c r="EW17" s="68">
        <f t="shared" si="8"/>
        <v>16470</v>
      </c>
      <c r="EX17" s="68">
        <f t="shared" si="8"/>
        <v>438</v>
      </c>
      <c r="EY17" s="68">
        <f t="shared" si="8"/>
        <v>69</v>
      </c>
      <c r="EZ17" s="45">
        <f>EZ13+EZ14+EZ15+EZ16</f>
        <v>0.61</v>
      </c>
    </row>
    <row r="18" spans="1:156" s="41" customFormat="1" x14ac:dyDescent="0.25">
      <c r="A18" s="24" t="s">
        <v>308</v>
      </c>
      <c r="B18" s="32">
        <f>B11+B17</f>
        <v>2</v>
      </c>
      <c r="C18" s="24">
        <f t="shared" ref="C18:BI18" si="9">C11+C17</f>
        <v>7343</v>
      </c>
      <c r="D18" s="24">
        <f t="shared" si="9"/>
        <v>220</v>
      </c>
      <c r="E18" s="24">
        <f t="shared" si="9"/>
        <v>3</v>
      </c>
      <c r="F18" s="45">
        <f t="shared" si="9"/>
        <v>1</v>
      </c>
      <c r="G18" s="32">
        <f t="shared" si="9"/>
        <v>5</v>
      </c>
      <c r="H18" s="32">
        <f t="shared" si="9"/>
        <v>10326.209999999999</v>
      </c>
      <c r="I18" s="32">
        <f t="shared" si="9"/>
        <v>146.48000000000002</v>
      </c>
      <c r="J18" s="32">
        <f t="shared" si="9"/>
        <v>0</v>
      </c>
      <c r="K18" s="38">
        <f t="shared" si="9"/>
        <v>1</v>
      </c>
      <c r="L18" s="32">
        <f t="shared" si="9"/>
        <v>70</v>
      </c>
      <c r="M18" s="32">
        <f t="shared" si="9"/>
        <v>3761.69</v>
      </c>
      <c r="N18" s="32">
        <f t="shared" si="9"/>
        <v>1.4999999999999929</v>
      </c>
      <c r="O18" s="32">
        <f t="shared" si="9"/>
        <v>1293.52</v>
      </c>
      <c r="P18" s="38">
        <f t="shared" si="9"/>
        <v>0.99999999999999989</v>
      </c>
      <c r="Q18" s="32">
        <f t="shared" si="9"/>
        <v>164</v>
      </c>
      <c r="R18" s="24">
        <f t="shared" si="9"/>
        <v>103342.01000000001</v>
      </c>
      <c r="S18" s="24">
        <f t="shared" si="9"/>
        <v>4283.3099999999995</v>
      </c>
      <c r="T18" s="24">
        <f t="shared" si="9"/>
        <v>28484.89</v>
      </c>
      <c r="U18" s="45">
        <f t="shared" si="9"/>
        <v>0.9998999999999999</v>
      </c>
      <c r="V18" s="32">
        <f t="shared" si="9"/>
        <v>3</v>
      </c>
      <c r="W18" s="32">
        <f t="shared" si="9"/>
        <v>14522</v>
      </c>
      <c r="X18" s="32">
        <f t="shared" si="9"/>
        <v>402</v>
      </c>
      <c r="Y18" s="32">
        <f t="shared" si="9"/>
        <v>110</v>
      </c>
      <c r="Z18" s="45">
        <f t="shared" si="9"/>
        <v>1</v>
      </c>
      <c r="AA18" s="32">
        <f t="shared" si="9"/>
        <v>87</v>
      </c>
      <c r="AB18" s="32">
        <f t="shared" si="9"/>
        <v>112641</v>
      </c>
      <c r="AC18" s="32">
        <f t="shared" si="9"/>
        <v>3565</v>
      </c>
      <c r="AD18" s="32">
        <f t="shared" si="9"/>
        <v>11942</v>
      </c>
      <c r="AE18" s="45">
        <f t="shared" si="9"/>
        <v>1.0001</v>
      </c>
      <c r="AF18" s="32">
        <f t="shared" si="9"/>
        <v>60</v>
      </c>
      <c r="AG18" s="32">
        <f t="shared" si="9"/>
        <v>52380</v>
      </c>
      <c r="AH18" s="32">
        <f t="shared" si="9"/>
        <v>0</v>
      </c>
      <c r="AI18" s="32">
        <f t="shared" si="9"/>
        <v>3532</v>
      </c>
      <c r="AJ18" s="45">
        <f t="shared" si="9"/>
        <v>0.99980000000000002</v>
      </c>
      <c r="AK18" s="32">
        <f t="shared" si="9"/>
        <v>12</v>
      </c>
      <c r="AL18" s="32">
        <f t="shared" si="9"/>
        <v>4662</v>
      </c>
      <c r="AM18" s="32">
        <f t="shared" si="9"/>
        <v>0</v>
      </c>
      <c r="AN18" s="32">
        <f t="shared" si="9"/>
        <v>0</v>
      </c>
      <c r="AO18" s="38">
        <f t="shared" si="9"/>
        <v>1</v>
      </c>
      <c r="AP18" s="32">
        <f t="shared" si="9"/>
        <v>10</v>
      </c>
      <c r="AQ18" s="24">
        <f t="shared" si="9"/>
        <v>4052.14</v>
      </c>
      <c r="AR18" s="24">
        <f t="shared" si="9"/>
        <v>294.45</v>
      </c>
      <c r="AS18" s="24">
        <f t="shared" si="9"/>
        <v>64.02</v>
      </c>
      <c r="AT18" s="45">
        <f t="shared" si="9"/>
        <v>0.9900000000000001</v>
      </c>
      <c r="AU18" s="32">
        <f t="shared" si="9"/>
        <v>102</v>
      </c>
      <c r="AV18" s="32">
        <f t="shared" si="9"/>
        <v>17792</v>
      </c>
      <c r="AW18" s="32">
        <f t="shared" si="9"/>
        <v>3719</v>
      </c>
      <c r="AX18" s="32">
        <f t="shared" si="9"/>
        <v>3747</v>
      </c>
      <c r="AY18" s="45">
        <f t="shared" si="9"/>
        <v>0.99999999999999989</v>
      </c>
      <c r="AZ18" s="32">
        <f t="shared" si="9"/>
        <v>144</v>
      </c>
      <c r="BA18" s="32">
        <f t="shared" si="9"/>
        <v>133163</v>
      </c>
      <c r="BB18" s="32">
        <f t="shared" si="9"/>
        <v>4809</v>
      </c>
      <c r="BC18" s="32">
        <f t="shared" si="9"/>
        <v>13153</v>
      </c>
      <c r="BD18" s="45">
        <f t="shared" si="9"/>
        <v>1</v>
      </c>
      <c r="BE18" s="32">
        <f t="shared" si="9"/>
        <v>217</v>
      </c>
      <c r="BF18" s="32">
        <f t="shared" si="9"/>
        <v>144137</v>
      </c>
      <c r="BG18" s="32">
        <f t="shared" si="9"/>
        <v>10351</v>
      </c>
      <c r="BH18" s="32">
        <f t="shared" si="9"/>
        <v>36159</v>
      </c>
      <c r="BI18" s="45">
        <f t="shared" si="9"/>
        <v>1</v>
      </c>
      <c r="BJ18" s="32">
        <f t="shared" ref="BJ18:DU18" si="10">BJ11+BJ17</f>
        <v>141</v>
      </c>
      <c r="BK18" s="32">
        <f t="shared" si="10"/>
        <v>58801.88</v>
      </c>
      <c r="BL18" s="32">
        <f t="shared" si="10"/>
        <v>4180.46</v>
      </c>
      <c r="BM18" s="32">
        <f t="shared" si="10"/>
        <v>14130.359999999999</v>
      </c>
      <c r="BN18" s="45">
        <f t="shared" si="10"/>
        <v>0.99</v>
      </c>
      <c r="BO18" s="32">
        <f t="shared" si="10"/>
        <v>12</v>
      </c>
      <c r="BP18" s="32">
        <f t="shared" si="10"/>
        <v>5572</v>
      </c>
      <c r="BQ18" s="32">
        <f t="shared" si="10"/>
        <v>224.01</v>
      </c>
      <c r="BR18" s="32">
        <f t="shared" si="10"/>
        <v>13</v>
      </c>
      <c r="BS18" s="45">
        <f t="shared" si="10"/>
        <v>1</v>
      </c>
      <c r="BT18" s="32">
        <f t="shared" si="10"/>
        <v>22</v>
      </c>
      <c r="BU18" s="32">
        <f t="shared" si="10"/>
        <v>6281.9</v>
      </c>
      <c r="BV18" s="32">
        <f t="shared" si="10"/>
        <v>1105.99</v>
      </c>
      <c r="BW18" s="32">
        <f t="shared" si="10"/>
        <v>25.130000000000003</v>
      </c>
      <c r="BX18" s="45">
        <f t="shared" si="10"/>
        <v>0.99990000000000001</v>
      </c>
      <c r="BY18" s="32">
        <f t="shared" si="10"/>
        <v>48</v>
      </c>
      <c r="BZ18" s="32">
        <f t="shared" si="10"/>
        <v>15479</v>
      </c>
      <c r="CA18" s="32">
        <f t="shared" si="10"/>
        <v>400</v>
      </c>
      <c r="CB18" s="32">
        <f t="shared" si="10"/>
        <v>100</v>
      </c>
      <c r="CC18" s="45">
        <f t="shared" si="10"/>
        <v>1</v>
      </c>
      <c r="CD18" s="32">
        <f t="shared" si="10"/>
        <v>2</v>
      </c>
      <c r="CE18" s="32">
        <f t="shared" si="10"/>
        <v>1190.17</v>
      </c>
      <c r="CF18" s="32">
        <f t="shared" si="10"/>
        <v>33.880000000000003</v>
      </c>
      <c r="CG18" s="32">
        <f t="shared" si="10"/>
        <v>8.9700000000000006</v>
      </c>
      <c r="CH18" s="45">
        <f t="shared" si="10"/>
        <v>1</v>
      </c>
      <c r="CI18" s="32">
        <f t="shared" si="10"/>
        <v>234</v>
      </c>
      <c r="CJ18" s="32">
        <f t="shared" si="10"/>
        <v>22595</v>
      </c>
      <c r="CK18" s="32">
        <f t="shared" si="10"/>
        <v>11708</v>
      </c>
      <c r="CL18" s="32">
        <f t="shared" si="10"/>
        <v>17962</v>
      </c>
      <c r="CM18" s="45">
        <f t="shared" si="10"/>
        <v>1.0001</v>
      </c>
      <c r="CN18" s="32">
        <f t="shared" si="10"/>
        <v>6</v>
      </c>
      <c r="CO18" s="32">
        <f t="shared" si="10"/>
        <v>88</v>
      </c>
      <c r="CP18" s="32">
        <f t="shared" si="10"/>
        <v>138</v>
      </c>
      <c r="CQ18" s="32">
        <f t="shared" si="10"/>
        <v>193</v>
      </c>
      <c r="CR18" s="45">
        <f t="shared" si="10"/>
        <v>0.99999999999999989</v>
      </c>
      <c r="CS18" s="32">
        <f t="shared" si="10"/>
        <v>5</v>
      </c>
      <c r="CT18" s="24">
        <f t="shared" si="10"/>
        <v>18297</v>
      </c>
      <c r="CU18" s="24">
        <f t="shared" si="10"/>
        <v>60</v>
      </c>
      <c r="CV18" s="24">
        <f t="shared" si="10"/>
        <v>0</v>
      </c>
      <c r="CW18" s="45">
        <f t="shared" si="10"/>
        <v>1</v>
      </c>
      <c r="CX18" s="32">
        <f t="shared" si="10"/>
        <v>13</v>
      </c>
      <c r="CY18" s="32">
        <f t="shared" si="10"/>
        <v>1390</v>
      </c>
      <c r="CZ18" s="32">
        <f t="shared" si="10"/>
        <v>612</v>
      </c>
      <c r="DA18" s="32">
        <f t="shared" si="10"/>
        <v>15</v>
      </c>
      <c r="DB18" s="45">
        <f t="shared" si="10"/>
        <v>1.0001</v>
      </c>
      <c r="DC18" s="32">
        <f t="shared" si="10"/>
        <v>165</v>
      </c>
      <c r="DD18" s="32">
        <f t="shared" si="10"/>
        <v>97444</v>
      </c>
      <c r="DE18" s="32">
        <f t="shared" si="10"/>
        <v>6204</v>
      </c>
      <c r="DF18" s="32">
        <f t="shared" si="10"/>
        <v>14465</v>
      </c>
      <c r="DG18" s="45">
        <f t="shared" si="10"/>
        <v>1</v>
      </c>
      <c r="DH18" s="32">
        <f t="shared" si="10"/>
        <v>59</v>
      </c>
      <c r="DI18" s="24">
        <f t="shared" si="10"/>
        <v>22600.39</v>
      </c>
      <c r="DJ18" s="24">
        <f t="shared" si="10"/>
        <v>1521.12</v>
      </c>
      <c r="DK18" s="24">
        <f t="shared" si="10"/>
        <v>1231.9199999999998</v>
      </c>
      <c r="DL18" s="45">
        <f t="shared" si="10"/>
        <v>1</v>
      </c>
      <c r="DM18" s="32">
        <f t="shared" si="10"/>
        <v>121</v>
      </c>
      <c r="DN18" s="24">
        <f t="shared" si="10"/>
        <v>53421.78</v>
      </c>
      <c r="DO18" s="24">
        <f t="shared" si="10"/>
        <v>3700.92</v>
      </c>
      <c r="DP18" s="24">
        <f t="shared" si="10"/>
        <v>11517.86</v>
      </c>
      <c r="DQ18" s="45">
        <f t="shared" si="10"/>
        <v>1</v>
      </c>
      <c r="DR18" s="32">
        <f t="shared" si="10"/>
        <v>25</v>
      </c>
      <c r="DS18" s="32">
        <f t="shared" si="10"/>
        <v>2917.0299999999997</v>
      </c>
      <c r="DT18" s="32">
        <f t="shared" si="10"/>
        <v>685.55</v>
      </c>
      <c r="DU18" s="32">
        <f t="shared" si="10"/>
        <v>42.4</v>
      </c>
      <c r="DV18" s="45">
        <f t="shared" ref="DV18:EU18" si="11">DV11+DV17</f>
        <v>1</v>
      </c>
      <c r="DW18" s="32">
        <f t="shared" si="11"/>
        <v>4</v>
      </c>
      <c r="DX18" s="32">
        <f t="shared" si="11"/>
        <v>9855</v>
      </c>
      <c r="DY18" s="32">
        <f t="shared" si="11"/>
        <v>2100</v>
      </c>
      <c r="DZ18" s="32">
        <f t="shared" si="11"/>
        <v>0</v>
      </c>
      <c r="EA18" s="45">
        <f t="shared" si="11"/>
        <v>1</v>
      </c>
      <c r="EB18" s="32">
        <f t="shared" si="11"/>
        <v>137</v>
      </c>
      <c r="EC18" s="32">
        <f t="shared" si="11"/>
        <v>88131</v>
      </c>
      <c r="ED18" s="32">
        <f t="shared" si="11"/>
        <v>4679</v>
      </c>
      <c r="EE18" s="32">
        <f t="shared" si="11"/>
        <v>18768</v>
      </c>
      <c r="EF18" s="38">
        <f t="shared" si="11"/>
        <v>1</v>
      </c>
      <c r="EG18" s="32">
        <f t="shared" si="11"/>
        <v>323</v>
      </c>
      <c r="EH18" s="32">
        <f t="shared" si="11"/>
        <v>109989.46</v>
      </c>
      <c r="EI18" s="32">
        <f t="shared" si="11"/>
        <v>11385.25</v>
      </c>
      <c r="EJ18" s="32">
        <f t="shared" si="11"/>
        <v>85704.58</v>
      </c>
      <c r="EK18" s="38">
        <f t="shared" si="11"/>
        <v>0.99990000000000001</v>
      </c>
      <c r="EL18" s="32">
        <f t="shared" si="11"/>
        <v>0</v>
      </c>
      <c r="EM18" s="32">
        <f t="shared" si="11"/>
        <v>41333.33</v>
      </c>
      <c r="EN18" s="32">
        <f t="shared" si="11"/>
        <v>7621.9999999999991</v>
      </c>
      <c r="EO18" s="32">
        <f t="shared" si="11"/>
        <v>18027.810000000001</v>
      </c>
      <c r="EP18" s="45">
        <f t="shared" si="11"/>
        <v>1.0008999999999999</v>
      </c>
      <c r="EQ18" s="32">
        <f t="shared" si="11"/>
        <v>171</v>
      </c>
      <c r="ER18" s="32">
        <f t="shared" si="11"/>
        <v>50122</v>
      </c>
      <c r="ES18" s="32">
        <f t="shared" si="11"/>
        <v>9870</v>
      </c>
      <c r="ET18" s="32">
        <f t="shared" si="11"/>
        <v>14150</v>
      </c>
      <c r="EU18" s="45">
        <f t="shared" si="11"/>
        <v>1</v>
      </c>
      <c r="EV18" s="32">
        <f t="shared" ref="EV18:EZ18" si="12">EV11+EV17</f>
        <v>70</v>
      </c>
      <c r="EW18" s="32">
        <f t="shared" si="12"/>
        <v>21956</v>
      </c>
      <c r="EX18" s="32">
        <f t="shared" si="12"/>
        <v>907</v>
      </c>
      <c r="EY18" s="32">
        <f t="shared" si="12"/>
        <v>4709</v>
      </c>
      <c r="EZ18" s="45">
        <f t="shared" si="12"/>
        <v>1</v>
      </c>
    </row>
  </sheetData>
  <mergeCells count="125">
    <mergeCell ref="EL2:EP2"/>
    <mergeCell ref="EQ2:EU2"/>
    <mergeCell ref="EV2:EZ2"/>
    <mergeCell ref="B2:F2"/>
    <mergeCell ref="G2:K2"/>
    <mergeCell ref="L2:P2"/>
    <mergeCell ref="Q2:U2"/>
    <mergeCell ref="V2:Z2"/>
    <mergeCell ref="BT2:BX2"/>
    <mergeCell ref="BY2:CC2"/>
    <mergeCell ref="CD2:CH2"/>
    <mergeCell ref="AU2:AY2"/>
    <mergeCell ref="CI2:CM2"/>
    <mergeCell ref="AA2:AE2"/>
    <mergeCell ref="AF2:AJ2"/>
    <mergeCell ref="AK2:AO2"/>
    <mergeCell ref="AP2:AT2"/>
    <mergeCell ref="AZ2:BD2"/>
    <mergeCell ref="BE2:BI2"/>
    <mergeCell ref="DW2:EA2"/>
    <mergeCell ref="EG2:EK2"/>
    <mergeCell ref="B3:B4"/>
    <mergeCell ref="C3:E3"/>
    <mergeCell ref="F3:F4"/>
    <mergeCell ref="G3:G4"/>
    <mergeCell ref="H3:J3"/>
    <mergeCell ref="K3:K4"/>
    <mergeCell ref="L3:L4"/>
    <mergeCell ref="DR2:DV2"/>
    <mergeCell ref="EB2:EF2"/>
    <mergeCell ref="CN2:CR2"/>
    <mergeCell ref="CS2:CW2"/>
    <mergeCell ref="CX2:DB2"/>
    <mergeCell ref="DC2:DG2"/>
    <mergeCell ref="DH2:DL2"/>
    <mergeCell ref="DM2:DQ2"/>
    <mergeCell ref="BJ2:BN2"/>
    <mergeCell ref="BO2:BS2"/>
    <mergeCell ref="V3:V4"/>
    <mergeCell ref="W3:Y3"/>
    <mergeCell ref="Z3:Z4"/>
    <mergeCell ref="AA3:AA4"/>
    <mergeCell ref="M3:O3"/>
    <mergeCell ref="P3:P4"/>
    <mergeCell ref="Q3:Q4"/>
    <mergeCell ref="R3:T3"/>
    <mergeCell ref="U3:U4"/>
    <mergeCell ref="AL3:AN3"/>
    <mergeCell ref="AO3:AO4"/>
    <mergeCell ref="AP3:AP4"/>
    <mergeCell ref="AQ3:AS3"/>
    <mergeCell ref="BA3:BC3"/>
    <mergeCell ref="BD3:BD4"/>
    <mergeCell ref="BE3:BE4"/>
    <mergeCell ref="BF3:BH3"/>
    <mergeCell ref="BI3:BI4"/>
    <mergeCell ref="BJ3:BJ4"/>
    <mergeCell ref="AT3:AT4"/>
    <mergeCell ref="AZ3:AZ4"/>
    <mergeCell ref="AB3:AD3"/>
    <mergeCell ref="AE3:AE4"/>
    <mergeCell ref="AF3:AF4"/>
    <mergeCell ref="AG3:AI3"/>
    <mergeCell ref="AJ3:AJ4"/>
    <mergeCell ref="AK3:AK4"/>
    <mergeCell ref="AU3:AU4"/>
    <mergeCell ref="AV3:AX3"/>
    <mergeCell ref="AY3:AY4"/>
    <mergeCell ref="BU3:BW3"/>
    <mergeCell ref="BX3:BX4"/>
    <mergeCell ref="BY3:BY4"/>
    <mergeCell ref="BZ3:CB3"/>
    <mergeCell ref="CC3:CC4"/>
    <mergeCell ref="CD3:CD4"/>
    <mergeCell ref="BK3:BM3"/>
    <mergeCell ref="BN3:BN4"/>
    <mergeCell ref="BO3:BO4"/>
    <mergeCell ref="BP3:BR3"/>
    <mergeCell ref="BS3:BS4"/>
    <mergeCell ref="BT3:BT4"/>
    <mergeCell ref="CO3:CQ3"/>
    <mergeCell ref="CR3:CR4"/>
    <mergeCell ref="CS3:CS4"/>
    <mergeCell ref="CT3:CV3"/>
    <mergeCell ref="CW3:CW4"/>
    <mergeCell ref="CX3:CX4"/>
    <mergeCell ref="CE3:CG3"/>
    <mergeCell ref="CH3:CH4"/>
    <mergeCell ref="CI3:CI4"/>
    <mergeCell ref="CJ3:CL3"/>
    <mergeCell ref="CM3:CM4"/>
    <mergeCell ref="CN3:CN4"/>
    <mergeCell ref="DW3:DW4"/>
    <mergeCell ref="DX3:DZ3"/>
    <mergeCell ref="EA3:EA4"/>
    <mergeCell ref="CY3:DA3"/>
    <mergeCell ref="DB3:DB4"/>
    <mergeCell ref="DC3:DC4"/>
    <mergeCell ref="DD3:DF3"/>
    <mergeCell ref="DG3:DG4"/>
    <mergeCell ref="DH3:DH4"/>
    <mergeCell ref="A3:A4"/>
    <mergeCell ref="ER3:ET3"/>
    <mergeCell ref="EU3:EU4"/>
    <mergeCell ref="EV3:EV4"/>
    <mergeCell ref="EW3:EY3"/>
    <mergeCell ref="EZ3:EZ4"/>
    <mergeCell ref="EH3:EJ3"/>
    <mergeCell ref="EK3:EK4"/>
    <mergeCell ref="EL3:EL4"/>
    <mergeCell ref="EM3:EO3"/>
    <mergeCell ref="EP3:EP4"/>
    <mergeCell ref="EQ3:EQ4"/>
    <mergeCell ref="DS3:DU3"/>
    <mergeCell ref="DV3:DV4"/>
    <mergeCell ref="EB3:EB4"/>
    <mergeCell ref="EC3:EE3"/>
    <mergeCell ref="EF3:EF4"/>
    <mergeCell ref="EG3:EG4"/>
    <mergeCell ref="DI3:DK3"/>
    <mergeCell ref="DL3:DL4"/>
    <mergeCell ref="DM3:DM4"/>
    <mergeCell ref="DN3:DP3"/>
    <mergeCell ref="DQ3:DQ4"/>
    <mergeCell ref="DR3:DR4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M1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style="7" customWidth="1"/>
    <col min="2" max="65" width="16" style="7" customWidth="1"/>
    <col min="66" max="16384" width="9.140625" style="7"/>
  </cols>
  <sheetData>
    <row r="1" spans="1:65" ht="18.75" x14ac:dyDescent="0.3">
      <c r="A1" s="9" t="s">
        <v>309</v>
      </c>
    </row>
    <row r="2" spans="1:65" x14ac:dyDescent="0.25">
      <c r="A2" s="7" t="s">
        <v>116</v>
      </c>
    </row>
    <row r="3" spans="1:65" x14ac:dyDescent="0.25">
      <c r="A3" s="1" t="s">
        <v>0</v>
      </c>
      <c r="B3" s="77" t="s">
        <v>1</v>
      </c>
      <c r="C3" s="77"/>
      <c r="D3" s="77" t="s">
        <v>2</v>
      </c>
      <c r="E3" s="77"/>
      <c r="F3" s="77" t="s">
        <v>3</v>
      </c>
      <c r="G3" s="77"/>
      <c r="H3" s="77" t="s">
        <v>4</v>
      </c>
      <c r="I3" s="77"/>
      <c r="J3" s="77" t="s">
        <v>241</v>
      </c>
      <c r="K3" s="77"/>
      <c r="L3" s="78" t="s">
        <v>5</v>
      </c>
      <c r="M3" s="80"/>
      <c r="N3" s="78" t="s">
        <v>251</v>
      </c>
      <c r="O3" s="80"/>
      <c r="P3" s="78" t="s">
        <v>7</v>
      </c>
      <c r="Q3" s="80"/>
      <c r="R3" s="78" t="s">
        <v>6</v>
      </c>
      <c r="S3" s="80"/>
      <c r="T3" s="78" t="s">
        <v>8</v>
      </c>
      <c r="U3" s="80"/>
      <c r="V3" s="78" t="s">
        <v>9</v>
      </c>
      <c r="W3" s="80"/>
      <c r="X3" s="78" t="s">
        <v>10</v>
      </c>
      <c r="Y3" s="80"/>
      <c r="Z3" s="78" t="s">
        <v>11</v>
      </c>
      <c r="AA3" s="80"/>
      <c r="AB3" s="78" t="s">
        <v>12</v>
      </c>
      <c r="AC3" s="80"/>
      <c r="AD3" s="78" t="s">
        <v>13</v>
      </c>
      <c r="AE3" s="80"/>
      <c r="AF3" s="78" t="s">
        <v>14</v>
      </c>
      <c r="AG3" s="80"/>
      <c r="AH3" s="78" t="s">
        <v>238</v>
      </c>
      <c r="AI3" s="80"/>
      <c r="AJ3" s="78" t="s">
        <v>15</v>
      </c>
      <c r="AK3" s="80"/>
      <c r="AL3" s="78" t="s">
        <v>244</v>
      </c>
      <c r="AM3" s="80"/>
      <c r="AN3" s="78" t="s">
        <v>250</v>
      </c>
      <c r="AO3" s="80"/>
      <c r="AP3" s="78" t="s">
        <v>16</v>
      </c>
      <c r="AQ3" s="80"/>
      <c r="AR3" s="78" t="s">
        <v>17</v>
      </c>
      <c r="AS3" s="80"/>
      <c r="AT3" s="77" t="s">
        <v>18</v>
      </c>
      <c r="AU3" s="77"/>
      <c r="AV3" s="77" t="s">
        <v>19</v>
      </c>
      <c r="AW3" s="77"/>
      <c r="AX3" s="77" t="s">
        <v>20</v>
      </c>
      <c r="AY3" s="77"/>
      <c r="AZ3" s="77" t="s">
        <v>21</v>
      </c>
      <c r="BA3" s="77"/>
      <c r="BB3" s="77" t="s">
        <v>22</v>
      </c>
      <c r="BC3" s="77"/>
      <c r="BD3" s="77" t="s">
        <v>248</v>
      </c>
      <c r="BE3" s="77"/>
      <c r="BF3" s="77" t="s">
        <v>247</v>
      </c>
      <c r="BG3" s="77"/>
      <c r="BH3" s="77" t="s">
        <v>23</v>
      </c>
      <c r="BI3" s="77"/>
      <c r="BJ3" s="77" t="s">
        <v>24</v>
      </c>
      <c r="BK3" s="77"/>
      <c r="BL3" s="77" t="s">
        <v>25</v>
      </c>
      <c r="BM3" s="77"/>
    </row>
    <row r="4" spans="1:65" x14ac:dyDescent="0.25">
      <c r="A4" s="1"/>
      <c r="B4" s="20" t="s">
        <v>126</v>
      </c>
      <c r="C4" s="20" t="s">
        <v>127</v>
      </c>
      <c r="D4" s="20" t="s">
        <v>126</v>
      </c>
      <c r="E4" s="20" t="s">
        <v>127</v>
      </c>
      <c r="F4" s="20" t="s">
        <v>126</v>
      </c>
      <c r="G4" s="20" t="s">
        <v>127</v>
      </c>
      <c r="H4" s="20" t="s">
        <v>126</v>
      </c>
      <c r="I4" s="20" t="s">
        <v>127</v>
      </c>
      <c r="J4" s="20" t="s">
        <v>126</v>
      </c>
      <c r="K4" s="20" t="s">
        <v>127</v>
      </c>
      <c r="L4" s="20" t="s">
        <v>126</v>
      </c>
      <c r="M4" s="20" t="s">
        <v>127</v>
      </c>
      <c r="N4" s="20" t="s">
        <v>126</v>
      </c>
      <c r="O4" s="20" t="s">
        <v>127</v>
      </c>
      <c r="P4" s="20" t="s">
        <v>126</v>
      </c>
      <c r="Q4" s="20" t="s">
        <v>127</v>
      </c>
      <c r="R4" s="20" t="s">
        <v>126</v>
      </c>
      <c r="S4" s="20" t="s">
        <v>127</v>
      </c>
      <c r="T4" s="20" t="s">
        <v>126</v>
      </c>
      <c r="U4" s="20" t="s">
        <v>127</v>
      </c>
      <c r="V4" s="20" t="s">
        <v>126</v>
      </c>
      <c r="W4" s="20" t="s">
        <v>127</v>
      </c>
      <c r="X4" s="20" t="s">
        <v>126</v>
      </c>
      <c r="Y4" s="20" t="s">
        <v>127</v>
      </c>
      <c r="Z4" s="20" t="s">
        <v>126</v>
      </c>
      <c r="AA4" s="20" t="s">
        <v>127</v>
      </c>
      <c r="AB4" s="20" t="s">
        <v>126</v>
      </c>
      <c r="AC4" s="20" t="s">
        <v>127</v>
      </c>
      <c r="AD4" s="20" t="s">
        <v>126</v>
      </c>
      <c r="AE4" s="20" t="s">
        <v>127</v>
      </c>
      <c r="AF4" s="20" t="s">
        <v>126</v>
      </c>
      <c r="AG4" s="20" t="s">
        <v>127</v>
      </c>
      <c r="AH4" s="20" t="s">
        <v>126</v>
      </c>
      <c r="AI4" s="20" t="s">
        <v>127</v>
      </c>
      <c r="AJ4" s="20" t="s">
        <v>126</v>
      </c>
      <c r="AK4" s="20" t="s">
        <v>127</v>
      </c>
      <c r="AL4" s="20" t="s">
        <v>126</v>
      </c>
      <c r="AM4" s="20" t="s">
        <v>127</v>
      </c>
      <c r="AN4" s="20" t="s">
        <v>126</v>
      </c>
      <c r="AO4" s="20" t="s">
        <v>127</v>
      </c>
      <c r="AP4" s="20" t="s">
        <v>126</v>
      </c>
      <c r="AQ4" s="20" t="s">
        <v>127</v>
      </c>
      <c r="AR4" s="20" t="s">
        <v>126</v>
      </c>
      <c r="AS4" s="20" t="s">
        <v>127</v>
      </c>
      <c r="AT4" s="20" t="s">
        <v>126</v>
      </c>
      <c r="AU4" s="20" t="s">
        <v>127</v>
      </c>
      <c r="AV4" s="20" t="s">
        <v>126</v>
      </c>
      <c r="AW4" s="20" t="s">
        <v>127</v>
      </c>
      <c r="AX4" s="20" t="s">
        <v>126</v>
      </c>
      <c r="AY4" s="20" t="s">
        <v>127</v>
      </c>
      <c r="AZ4" s="20" t="s">
        <v>126</v>
      </c>
      <c r="BA4" s="20" t="s">
        <v>127</v>
      </c>
      <c r="BB4" s="20" t="s">
        <v>126</v>
      </c>
      <c r="BC4" s="20" t="s">
        <v>127</v>
      </c>
      <c r="BD4" s="20" t="s">
        <v>126</v>
      </c>
      <c r="BE4" s="20" t="s">
        <v>127</v>
      </c>
      <c r="BF4" s="20" t="s">
        <v>126</v>
      </c>
      <c r="BG4" s="20" t="s">
        <v>127</v>
      </c>
      <c r="BH4" s="20" t="s">
        <v>126</v>
      </c>
      <c r="BI4" s="20" t="s">
        <v>127</v>
      </c>
      <c r="BJ4" s="20" t="s">
        <v>126</v>
      </c>
      <c r="BK4" s="20" t="s">
        <v>127</v>
      </c>
      <c r="BL4" s="20" t="s">
        <v>126</v>
      </c>
      <c r="BM4" s="20" t="s">
        <v>127</v>
      </c>
    </row>
    <row r="5" spans="1:65" x14ac:dyDescent="0.25">
      <c r="A5" s="10" t="s">
        <v>117</v>
      </c>
      <c r="B5" s="10"/>
      <c r="C5" s="10"/>
      <c r="D5" s="10">
        <v>43709</v>
      </c>
      <c r="E5" s="10">
        <v>6912</v>
      </c>
      <c r="F5" s="10"/>
      <c r="G5" s="10"/>
      <c r="H5" s="10">
        <v>480191</v>
      </c>
      <c r="I5" s="10">
        <v>46543</v>
      </c>
      <c r="J5" s="10">
        <v>174258</v>
      </c>
      <c r="K5" s="10">
        <v>33936</v>
      </c>
      <c r="L5" s="10">
        <v>10301</v>
      </c>
      <c r="M5" s="10">
        <v>1328</v>
      </c>
      <c r="N5" s="10">
        <v>70385</v>
      </c>
      <c r="O5" s="10">
        <v>4319</v>
      </c>
      <c r="P5" s="10"/>
      <c r="Q5" s="46"/>
      <c r="R5" s="10">
        <v>926</v>
      </c>
      <c r="S5" s="10">
        <v>136.56</v>
      </c>
      <c r="T5" s="10">
        <v>100252</v>
      </c>
      <c r="U5" s="10">
        <v>10499.87</v>
      </c>
      <c r="V5" s="10">
        <v>337059</v>
      </c>
      <c r="W5" s="10">
        <v>60876</v>
      </c>
      <c r="X5" s="10">
        <v>352514</v>
      </c>
      <c r="Y5" s="10">
        <v>54912</v>
      </c>
      <c r="Z5" s="32">
        <v>460127</v>
      </c>
      <c r="AA5" s="10">
        <v>32454.82</v>
      </c>
      <c r="AB5" s="10">
        <v>2826</v>
      </c>
      <c r="AC5" s="10">
        <v>376</v>
      </c>
      <c r="AD5" s="10">
        <v>24780</v>
      </c>
      <c r="AE5" s="10">
        <v>2522.4499999999998</v>
      </c>
      <c r="AF5" s="10">
        <v>8865</v>
      </c>
      <c r="AG5" s="10">
        <v>1318</v>
      </c>
      <c r="AH5" s="10">
        <v>32892</v>
      </c>
      <c r="AI5" s="10">
        <v>6105</v>
      </c>
      <c r="AJ5" s="10"/>
      <c r="AK5" s="10"/>
      <c r="AL5" s="10"/>
      <c r="AM5" s="10">
        <v>14</v>
      </c>
      <c r="AN5" s="10">
        <v>131730</v>
      </c>
      <c r="AO5" s="10">
        <v>27885</v>
      </c>
      <c r="AP5" s="10">
        <v>517</v>
      </c>
      <c r="AQ5" s="10">
        <v>138.65</v>
      </c>
      <c r="AR5" s="10">
        <v>207591</v>
      </c>
      <c r="AS5" s="10">
        <v>17276</v>
      </c>
      <c r="AT5" s="10">
        <v>77074</v>
      </c>
      <c r="AU5" s="10">
        <v>8922</v>
      </c>
      <c r="AV5" s="10">
        <v>52166</v>
      </c>
      <c r="AW5" s="10">
        <v>9144</v>
      </c>
      <c r="AX5" s="10">
        <v>53132</v>
      </c>
      <c r="AY5" s="10">
        <v>2775.2419500000001</v>
      </c>
      <c r="AZ5" s="10">
        <v>1369152</v>
      </c>
      <c r="BA5" s="10">
        <v>200787</v>
      </c>
      <c r="BB5" s="10">
        <v>333546</v>
      </c>
      <c r="BC5" s="10">
        <v>54037</v>
      </c>
      <c r="BD5" s="10">
        <v>3744973</v>
      </c>
      <c r="BE5" s="10">
        <v>207760.52</v>
      </c>
      <c r="BF5" s="10">
        <v>965866</v>
      </c>
      <c r="BG5" s="10">
        <v>107644.45</v>
      </c>
      <c r="BH5" s="28">
        <v>2201633</v>
      </c>
      <c r="BI5" s="28">
        <v>162614.75</v>
      </c>
      <c r="BJ5" s="10">
        <v>39347</v>
      </c>
      <c r="BK5" s="10">
        <v>2318</v>
      </c>
      <c r="BL5" s="11">
        <f>B5+D5+F5+H5+J5+L5+N5+P5+R5+T5+V5+X5+Z5+AB5+AD5+AF5+AH5+AJ5+AL5+AN5+AP5+AR5+AT5+AV5+AX5+AZ5+BB5+BD5+BF5+BH5+BJ5</f>
        <v>11275812</v>
      </c>
      <c r="BM5" s="11">
        <f>C5+E5+G5+I5+K5+M5+O5+Q5+S5+U5+W5+Y5+AA5+AC5+AE5+AG5+AI5+AK5+AM5+AO5+AQ5+AS5+AU5+AW5+AY5+BA5+BC5+BE5+BG5+BI5+BK5</f>
        <v>1063555.31195</v>
      </c>
    </row>
    <row r="6" spans="1:65" x14ac:dyDescent="0.25">
      <c r="A6" s="10" t="s">
        <v>118</v>
      </c>
      <c r="B6" s="10"/>
      <c r="C6" s="10"/>
      <c r="D6" s="10">
        <v>55405</v>
      </c>
      <c r="E6" s="10">
        <v>10636</v>
      </c>
      <c r="F6" s="10"/>
      <c r="G6" s="10"/>
      <c r="H6" s="10">
        <v>1243295</v>
      </c>
      <c r="I6" s="10">
        <v>29207</v>
      </c>
      <c r="J6" s="10">
        <v>56581</v>
      </c>
      <c r="K6" s="10">
        <v>16386</v>
      </c>
      <c r="L6" s="10">
        <v>447560</v>
      </c>
      <c r="M6" s="10">
        <v>24339</v>
      </c>
      <c r="N6" s="10">
        <v>4852</v>
      </c>
      <c r="O6" s="10">
        <v>493</v>
      </c>
      <c r="P6" s="10"/>
      <c r="Q6" s="46"/>
      <c r="R6" s="10"/>
      <c r="S6" s="10"/>
      <c r="T6" s="10">
        <v>271403</v>
      </c>
      <c r="U6" s="10">
        <v>7847.12</v>
      </c>
      <c r="V6" s="10">
        <v>220004</v>
      </c>
      <c r="W6" s="10">
        <v>34496</v>
      </c>
      <c r="X6" s="10">
        <v>279916</v>
      </c>
      <c r="Y6" s="10">
        <v>39368</v>
      </c>
      <c r="Z6" s="10">
        <v>72794</v>
      </c>
      <c r="AA6" s="10">
        <v>1748.46</v>
      </c>
      <c r="AB6" s="10">
        <v>17481</v>
      </c>
      <c r="AC6" s="10">
        <v>2479</v>
      </c>
      <c r="AD6" s="10">
        <v>3711</v>
      </c>
      <c r="AE6" s="10">
        <v>46.05</v>
      </c>
      <c r="AF6" s="10">
        <v>1414</v>
      </c>
      <c r="AG6" s="10">
        <v>11</v>
      </c>
      <c r="AH6" s="10">
        <v>8935</v>
      </c>
      <c r="AI6" s="10">
        <v>3588</v>
      </c>
      <c r="AJ6" s="10"/>
      <c r="AK6" s="10"/>
      <c r="AL6" s="10"/>
      <c r="AM6" s="10"/>
      <c r="AN6" s="10">
        <v>59830</v>
      </c>
      <c r="AO6" s="10">
        <v>13629</v>
      </c>
      <c r="AP6" s="10"/>
      <c r="AQ6" s="10"/>
      <c r="AR6" s="10">
        <v>152044</v>
      </c>
      <c r="AS6" s="10">
        <v>10997</v>
      </c>
      <c r="AT6" s="10">
        <v>10847</v>
      </c>
      <c r="AU6" s="10">
        <v>1610</v>
      </c>
      <c r="AV6" s="10">
        <v>495621</v>
      </c>
      <c r="AW6" s="10">
        <v>54132</v>
      </c>
      <c r="AX6" s="10">
        <v>3294</v>
      </c>
      <c r="AY6" s="10">
        <v>74.288269999999997</v>
      </c>
      <c r="AZ6" s="10">
        <v>40980</v>
      </c>
      <c r="BA6" s="10">
        <v>7535</v>
      </c>
      <c r="BB6" s="10">
        <v>277027</v>
      </c>
      <c r="BC6" s="10">
        <v>28575</v>
      </c>
      <c r="BD6" s="10">
        <v>63472</v>
      </c>
      <c r="BE6" s="10">
        <v>5377.56</v>
      </c>
      <c r="BF6" s="10">
        <v>69539</v>
      </c>
      <c r="BG6" s="10">
        <v>6996.91</v>
      </c>
      <c r="BH6" s="28">
        <v>63130</v>
      </c>
      <c r="BI6" s="28">
        <v>11826.35</v>
      </c>
      <c r="BJ6" s="10">
        <v>145548</v>
      </c>
      <c r="BK6" s="10">
        <v>9791</v>
      </c>
      <c r="BL6" s="11">
        <f t="shared" ref="BL6:BL14" si="0">B6+D6+F6+H6+J6+L6+N6+P6+R6+T6+V6+X6+Z6+AB6+AD6+AF6+AH6+AJ6+AL6+AN6+AP6+AR6+AT6+AV6+AX6+AZ6+BB6+BD6+BF6+BH6+BJ6</f>
        <v>4064683</v>
      </c>
      <c r="BM6" s="11">
        <f t="shared" ref="BM6:BM14" si="1">C6+E6+G6+I6+K6+M6+O6+Q6+S6+U6+W6+Y6+AA6+AC6+AE6+AG6+AI6+AK6+AM6+AO6+AQ6+AS6+AU6+AW6+AY6+BA6+BC6+BE6+BG6+BI6+BK6</f>
        <v>321188.73826999991</v>
      </c>
    </row>
    <row r="7" spans="1:65" x14ac:dyDescent="0.25">
      <c r="A7" s="10" t="s">
        <v>119</v>
      </c>
      <c r="B7" s="10">
        <v>47923</v>
      </c>
      <c r="C7" s="10">
        <v>1758</v>
      </c>
      <c r="D7" s="10">
        <v>915</v>
      </c>
      <c r="E7" s="10">
        <v>8151</v>
      </c>
      <c r="F7" s="10">
        <v>6</v>
      </c>
      <c r="G7" s="10">
        <v>0.26735999999999999</v>
      </c>
      <c r="H7" s="10">
        <v>567087</v>
      </c>
      <c r="I7" s="10">
        <v>10588</v>
      </c>
      <c r="J7" s="10">
        <v>4989</v>
      </c>
      <c r="K7" s="10">
        <v>5767</v>
      </c>
      <c r="L7" s="10">
        <v>1042213</v>
      </c>
      <c r="M7" s="10">
        <v>43604</v>
      </c>
      <c r="N7" s="10">
        <v>20094</v>
      </c>
      <c r="O7" s="10">
        <v>1296</v>
      </c>
      <c r="P7" s="10"/>
      <c r="Q7" s="46"/>
      <c r="R7" s="10">
        <v>1236</v>
      </c>
      <c r="S7" s="10">
        <v>98.99</v>
      </c>
      <c r="T7" s="10">
        <v>16407</v>
      </c>
      <c r="U7" s="10">
        <v>856.36</v>
      </c>
      <c r="V7" s="10">
        <v>76103</v>
      </c>
      <c r="W7" s="10">
        <v>18246</v>
      </c>
      <c r="X7" s="10">
        <v>311767</v>
      </c>
      <c r="Y7" s="10">
        <v>17759</v>
      </c>
      <c r="Z7" s="10">
        <v>7431</v>
      </c>
      <c r="AA7" s="10">
        <v>437.01</v>
      </c>
      <c r="AB7" s="10">
        <v>186374</v>
      </c>
      <c r="AC7" s="10">
        <v>1043</v>
      </c>
      <c r="AD7" s="10">
        <v>4434</v>
      </c>
      <c r="AE7" s="10">
        <v>761.54</v>
      </c>
      <c r="AF7" s="10">
        <v>10755</v>
      </c>
      <c r="AG7" s="10">
        <v>1224</v>
      </c>
      <c r="AH7" s="10">
        <v>2762</v>
      </c>
      <c r="AI7" s="10">
        <v>1546</v>
      </c>
      <c r="AJ7" s="10"/>
      <c r="AK7" s="10"/>
      <c r="AL7" s="10">
        <v>3902</v>
      </c>
      <c r="AM7" s="10">
        <v>331</v>
      </c>
      <c r="AN7" s="10">
        <v>710</v>
      </c>
      <c r="AO7" s="10">
        <v>6683</v>
      </c>
      <c r="AP7" s="10"/>
      <c r="AQ7" s="10"/>
      <c r="AR7" s="10">
        <v>33991</v>
      </c>
      <c r="AS7" s="10">
        <v>8775</v>
      </c>
      <c r="AT7" s="10">
        <v>22946</v>
      </c>
      <c r="AU7" s="10">
        <v>5123</v>
      </c>
      <c r="AV7" s="10">
        <v>17024</v>
      </c>
      <c r="AW7" s="10">
        <v>2467</v>
      </c>
      <c r="AX7" s="10">
        <v>224026</v>
      </c>
      <c r="AY7" s="10">
        <v>10659.51909</v>
      </c>
      <c r="AZ7" s="10">
        <v>3531</v>
      </c>
      <c r="BA7" s="10">
        <v>2609</v>
      </c>
      <c r="BB7" s="10">
        <v>267856</v>
      </c>
      <c r="BC7" s="10">
        <v>6165</v>
      </c>
      <c r="BD7" s="10">
        <v>17368</v>
      </c>
      <c r="BE7" s="10">
        <v>3695.7</v>
      </c>
      <c r="BF7" s="10">
        <v>28740</v>
      </c>
      <c r="BG7" s="10">
        <v>1454.21</v>
      </c>
      <c r="BH7" s="28">
        <v>13443</v>
      </c>
      <c r="BI7" s="28">
        <v>2482.61</v>
      </c>
      <c r="BJ7" s="10">
        <v>63</v>
      </c>
      <c r="BK7" s="10">
        <v>2</v>
      </c>
      <c r="BL7" s="11">
        <f t="shared" si="0"/>
        <v>2934096</v>
      </c>
      <c r="BM7" s="11">
        <f t="shared" si="1"/>
        <v>163583.20644999997</v>
      </c>
    </row>
    <row r="8" spans="1:65" x14ac:dyDescent="0.25">
      <c r="A8" s="10" t="s">
        <v>120</v>
      </c>
      <c r="B8" s="10">
        <v>37319</v>
      </c>
      <c r="C8" s="10">
        <v>11551</v>
      </c>
      <c r="D8" s="10">
        <v>35533</v>
      </c>
      <c r="E8" s="10">
        <v>33110</v>
      </c>
      <c r="F8" s="10">
        <v>161762</v>
      </c>
      <c r="G8" s="46">
        <v>1042.3699999999999</v>
      </c>
      <c r="H8" s="10">
        <v>174420</v>
      </c>
      <c r="I8" s="10">
        <v>140481</v>
      </c>
      <c r="J8" s="10">
        <v>95863</v>
      </c>
      <c r="K8" s="10">
        <v>35010</v>
      </c>
      <c r="L8" s="10">
        <v>680806</v>
      </c>
      <c r="M8" s="10">
        <v>47659</v>
      </c>
      <c r="N8" s="10">
        <v>1263902</v>
      </c>
      <c r="O8" s="10">
        <v>111881</v>
      </c>
      <c r="P8" s="10">
        <v>169</v>
      </c>
      <c r="Q8" s="47">
        <v>2388.84</v>
      </c>
      <c r="R8" s="10">
        <v>52463</v>
      </c>
      <c r="S8" s="10">
        <v>8406.48</v>
      </c>
      <c r="T8" s="10">
        <v>299449</v>
      </c>
      <c r="U8" s="10">
        <v>44742.85</v>
      </c>
      <c r="V8" s="10">
        <v>784756</v>
      </c>
      <c r="W8" s="10">
        <v>132601</v>
      </c>
      <c r="X8" s="10">
        <v>3322711</v>
      </c>
      <c r="Y8" s="10">
        <v>260493</v>
      </c>
      <c r="Z8" s="10">
        <v>599843</v>
      </c>
      <c r="AA8" s="10">
        <v>104159.67</v>
      </c>
      <c r="AB8" s="10">
        <v>290366</v>
      </c>
      <c r="AC8" s="10">
        <v>8696</v>
      </c>
      <c r="AD8" s="10">
        <v>478861</v>
      </c>
      <c r="AE8" s="10">
        <v>35116.35</v>
      </c>
      <c r="AF8" s="10">
        <v>361517</v>
      </c>
      <c r="AG8" s="10">
        <v>40367</v>
      </c>
      <c r="AH8" s="10">
        <v>25373</v>
      </c>
      <c r="AI8" s="10">
        <v>8776</v>
      </c>
      <c r="AJ8" s="10"/>
      <c r="AK8" s="10"/>
      <c r="AL8" s="10">
        <v>31650</v>
      </c>
      <c r="AM8" s="10">
        <v>711</v>
      </c>
      <c r="AN8" s="10">
        <v>95320</v>
      </c>
      <c r="AO8" s="10">
        <v>15819</v>
      </c>
      <c r="AP8" s="10">
        <v>40321</v>
      </c>
      <c r="AQ8" s="10">
        <v>9958</v>
      </c>
      <c r="AR8" s="10">
        <v>720224</v>
      </c>
      <c r="AS8" s="10">
        <v>107833</v>
      </c>
      <c r="AT8" s="10">
        <v>231282</v>
      </c>
      <c r="AU8" s="10">
        <v>40251</v>
      </c>
      <c r="AV8" s="10">
        <v>609707</v>
      </c>
      <c r="AW8" s="10">
        <v>87706</v>
      </c>
      <c r="AX8" s="10">
        <v>98249</v>
      </c>
      <c r="AY8" s="10">
        <v>8967.8541430000005</v>
      </c>
      <c r="AZ8" s="10">
        <v>73163</v>
      </c>
      <c r="BA8" s="10">
        <v>11725</v>
      </c>
      <c r="BB8" s="10">
        <v>976880</v>
      </c>
      <c r="BC8" s="10">
        <v>133161</v>
      </c>
      <c r="BD8" s="10">
        <v>732196</v>
      </c>
      <c r="BE8" s="10">
        <v>347480.42</v>
      </c>
      <c r="BF8" s="10">
        <v>217901</v>
      </c>
      <c r="BG8" s="10">
        <v>111067.28</v>
      </c>
      <c r="BH8" s="28">
        <v>104765</v>
      </c>
      <c r="BI8" s="28">
        <v>102542.2</v>
      </c>
      <c r="BJ8" s="10">
        <v>498422</v>
      </c>
      <c r="BK8" s="10">
        <v>47808</v>
      </c>
      <c r="BL8" s="11">
        <f t="shared" si="0"/>
        <v>13095193</v>
      </c>
      <c r="BM8" s="11">
        <f t="shared" si="1"/>
        <v>2051511.3141429999</v>
      </c>
    </row>
    <row r="9" spans="1:65" x14ac:dyDescent="0.25">
      <c r="A9" s="10" t="s">
        <v>121</v>
      </c>
      <c r="B9" s="10"/>
      <c r="C9" s="10"/>
      <c r="D9" s="10"/>
      <c r="E9" s="10"/>
      <c r="F9" s="10">
        <v>544</v>
      </c>
      <c r="G9" s="46">
        <v>26.08</v>
      </c>
      <c r="H9" s="10"/>
      <c r="I9" s="10"/>
      <c r="J9" s="10">
        <v>1</v>
      </c>
      <c r="K9" s="10">
        <v>1571</v>
      </c>
      <c r="L9" s="10"/>
      <c r="M9" s="10"/>
      <c r="N9" s="10"/>
      <c r="O9" s="10"/>
      <c r="P9" s="10"/>
      <c r="Q9" s="47"/>
      <c r="R9" s="10"/>
      <c r="S9" s="10"/>
      <c r="T9" s="10">
        <v>2</v>
      </c>
      <c r="U9" s="10"/>
      <c r="V9" s="10"/>
      <c r="W9" s="10"/>
      <c r="X9" s="10"/>
      <c r="Y9" s="10"/>
      <c r="Z9" s="10"/>
      <c r="AA9" s="10"/>
      <c r="AB9" s="10">
        <v>25579</v>
      </c>
      <c r="AC9" s="10">
        <v>58</v>
      </c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>
        <v>8</v>
      </c>
      <c r="AU9" s="10"/>
      <c r="AV9" s="10">
        <v>39</v>
      </c>
      <c r="AW9" s="10">
        <v>1</v>
      </c>
      <c r="AX9" s="10"/>
      <c r="AY9" s="10"/>
      <c r="AZ9" s="10"/>
      <c r="BA9" s="10"/>
      <c r="BB9" s="10"/>
      <c r="BC9" s="10"/>
      <c r="BD9" s="10">
        <v>5</v>
      </c>
      <c r="BE9" s="10">
        <v>5.55</v>
      </c>
      <c r="BF9" s="10"/>
      <c r="BG9" s="10"/>
      <c r="BH9" s="10"/>
      <c r="BI9" s="10"/>
      <c r="BJ9" s="10"/>
      <c r="BK9" s="10"/>
      <c r="BL9" s="11">
        <f t="shared" si="0"/>
        <v>26178</v>
      </c>
      <c r="BM9" s="11">
        <f t="shared" si="1"/>
        <v>1661.6299999999999</v>
      </c>
    </row>
    <row r="10" spans="1:65" x14ac:dyDescent="0.25">
      <c r="A10" s="10" t="s">
        <v>122</v>
      </c>
      <c r="B10" s="10">
        <v>389112</v>
      </c>
      <c r="C10" s="10">
        <v>18512</v>
      </c>
      <c r="D10" s="10">
        <v>6141</v>
      </c>
      <c r="E10" s="10">
        <v>4149</v>
      </c>
      <c r="F10" s="10">
        <v>2125</v>
      </c>
      <c r="G10" s="46">
        <v>59.5</v>
      </c>
      <c r="H10" s="10">
        <v>637552</v>
      </c>
      <c r="I10" s="10">
        <v>74726</v>
      </c>
      <c r="J10" s="10">
        <v>69900</v>
      </c>
      <c r="K10" s="10">
        <v>13993</v>
      </c>
      <c r="L10" s="10">
        <v>51406</v>
      </c>
      <c r="M10" s="10">
        <v>10077</v>
      </c>
      <c r="N10" s="10">
        <v>315127</v>
      </c>
      <c r="O10" s="10">
        <v>21427</v>
      </c>
      <c r="P10" s="10">
        <v>798</v>
      </c>
      <c r="Q10" s="47">
        <v>8849.8700000000008</v>
      </c>
      <c r="R10" s="10">
        <v>14564</v>
      </c>
      <c r="S10" s="10">
        <v>1976.94</v>
      </c>
      <c r="T10" s="10">
        <v>104432</v>
      </c>
      <c r="U10" s="10">
        <v>16330.4</v>
      </c>
      <c r="V10" s="10">
        <v>203772</v>
      </c>
      <c r="W10" s="10">
        <v>47197</v>
      </c>
      <c r="X10" s="10">
        <v>411972</v>
      </c>
      <c r="Y10" s="10">
        <v>132675</v>
      </c>
      <c r="Z10" s="10">
        <v>114494</v>
      </c>
      <c r="AA10" s="10">
        <v>59808.37</v>
      </c>
      <c r="AB10" s="10">
        <v>351455</v>
      </c>
      <c r="AC10" s="10">
        <v>8295</v>
      </c>
      <c r="AD10" s="10">
        <v>18338</v>
      </c>
      <c r="AE10" s="10">
        <v>3520.28</v>
      </c>
      <c r="AF10" s="10">
        <v>35167</v>
      </c>
      <c r="AG10" s="10">
        <v>2561</v>
      </c>
      <c r="AH10" s="10">
        <v>5014</v>
      </c>
      <c r="AI10" s="10">
        <v>8424</v>
      </c>
      <c r="AJ10" s="10"/>
      <c r="AK10" s="10"/>
      <c r="AL10" s="10">
        <v>64039</v>
      </c>
      <c r="AM10" s="10">
        <v>959</v>
      </c>
      <c r="AN10" s="10">
        <v>62053</v>
      </c>
      <c r="AO10" s="10">
        <v>13849</v>
      </c>
      <c r="AP10" s="10">
        <v>3994</v>
      </c>
      <c r="AQ10" s="10">
        <v>786.14</v>
      </c>
      <c r="AR10" s="10">
        <v>139646</v>
      </c>
      <c r="AS10" s="10">
        <v>91881</v>
      </c>
      <c r="AT10" s="10">
        <v>37412</v>
      </c>
      <c r="AU10" s="10">
        <v>3970</v>
      </c>
      <c r="AV10" s="10">
        <v>152726</v>
      </c>
      <c r="AW10" s="10">
        <v>15268</v>
      </c>
      <c r="AX10" s="10">
        <v>38623</v>
      </c>
      <c r="AY10" s="10">
        <v>1921.0572</v>
      </c>
      <c r="AZ10" s="10">
        <v>130956</v>
      </c>
      <c r="BA10" s="10">
        <v>23105</v>
      </c>
      <c r="BB10" s="10">
        <v>407259</v>
      </c>
      <c r="BC10" s="10">
        <v>46987</v>
      </c>
      <c r="BD10" s="10">
        <v>271068</v>
      </c>
      <c r="BE10" s="10">
        <v>321619.02</v>
      </c>
      <c r="BF10" s="10">
        <v>39001</v>
      </c>
      <c r="BG10" s="10">
        <v>123953.07</v>
      </c>
      <c r="BH10" s="10">
        <f>1148+8390+89846</f>
        <v>99384</v>
      </c>
      <c r="BI10" s="10">
        <f>2373.58+372.37+119911.64</f>
        <v>122657.59</v>
      </c>
      <c r="BJ10" s="10">
        <v>1835</v>
      </c>
      <c r="BK10" s="10">
        <v>16244</v>
      </c>
      <c r="BL10" s="11">
        <f t="shared" si="0"/>
        <v>4179365</v>
      </c>
      <c r="BM10" s="11">
        <f t="shared" si="1"/>
        <v>1215781.2372000001</v>
      </c>
    </row>
    <row r="11" spans="1:65" x14ac:dyDescent="0.25">
      <c r="A11" s="10" t="s">
        <v>36</v>
      </c>
      <c r="B11" s="10">
        <f>B12-B10-B9-B8-B7-B6-B5</f>
        <v>0</v>
      </c>
      <c r="C11" s="10">
        <f t="shared" ref="C11:BH11" si="2">C12-C10-C9-C8-C7-C6-C5</f>
        <v>0</v>
      </c>
      <c r="D11" s="10">
        <f t="shared" si="2"/>
        <v>496</v>
      </c>
      <c r="E11" s="10">
        <f t="shared" si="2"/>
        <v>81</v>
      </c>
      <c r="F11" s="10">
        <f t="shared" si="2"/>
        <v>330496</v>
      </c>
      <c r="G11" s="46">
        <f t="shared" si="2"/>
        <v>10809.452640000001</v>
      </c>
      <c r="H11" s="10">
        <f t="shared" si="2"/>
        <v>1817197</v>
      </c>
      <c r="I11" s="10">
        <f>I12-I10-I9-I8-I7-I6-I5</f>
        <v>8471</v>
      </c>
      <c r="J11" s="10">
        <f t="shared" si="2"/>
        <v>29347</v>
      </c>
      <c r="K11" s="10">
        <f t="shared" si="2"/>
        <v>2970</v>
      </c>
      <c r="L11" s="10">
        <f t="shared" si="2"/>
        <v>89252</v>
      </c>
      <c r="M11" s="10">
        <f t="shared" si="2"/>
        <v>2024</v>
      </c>
      <c r="N11" s="10">
        <f t="shared" si="2"/>
        <v>421865</v>
      </c>
      <c r="O11" s="10">
        <f t="shared" si="2"/>
        <v>13514</v>
      </c>
      <c r="P11" s="10">
        <f t="shared" si="2"/>
        <v>-169</v>
      </c>
      <c r="Q11" s="47">
        <f t="shared" si="2"/>
        <v>-2388.84</v>
      </c>
      <c r="R11" s="10">
        <f t="shared" si="2"/>
        <v>9392</v>
      </c>
      <c r="S11" s="10">
        <f t="shared" si="2"/>
        <v>444.2699999999997</v>
      </c>
      <c r="T11" s="10">
        <f t="shared" si="2"/>
        <v>92631</v>
      </c>
      <c r="U11" s="10">
        <f t="shared" si="2"/>
        <v>6323.3200000000052</v>
      </c>
      <c r="V11" s="10">
        <f t="shared" si="2"/>
        <v>284709</v>
      </c>
      <c r="W11" s="10">
        <f t="shared" si="2"/>
        <v>13919</v>
      </c>
      <c r="X11" s="10">
        <f t="shared" si="2"/>
        <v>1506761</v>
      </c>
      <c r="Y11" s="10">
        <f t="shared" si="2"/>
        <v>31824</v>
      </c>
      <c r="Z11" s="10">
        <f t="shared" si="2"/>
        <v>631694</v>
      </c>
      <c r="AA11" s="10">
        <f t="shared" si="2"/>
        <v>14326.666099999995</v>
      </c>
      <c r="AB11" s="10">
        <f t="shared" si="2"/>
        <v>7842</v>
      </c>
      <c r="AC11" s="10">
        <f t="shared" si="2"/>
        <v>805.43999999999869</v>
      </c>
      <c r="AD11" s="10">
        <f t="shared" si="2"/>
        <v>133300</v>
      </c>
      <c r="AE11" s="10">
        <f t="shared" si="2"/>
        <v>3673.4700000000021</v>
      </c>
      <c r="AF11" s="10">
        <f t="shared" si="2"/>
        <v>104824</v>
      </c>
      <c r="AG11" s="10">
        <f t="shared" si="2"/>
        <v>8568</v>
      </c>
      <c r="AH11" s="10">
        <f t="shared" si="2"/>
        <v>912</v>
      </c>
      <c r="AI11" s="10">
        <f t="shared" si="2"/>
        <v>209</v>
      </c>
      <c r="AJ11" s="10">
        <f t="shared" si="2"/>
        <v>0</v>
      </c>
      <c r="AK11" s="10">
        <f t="shared" si="2"/>
        <v>0</v>
      </c>
      <c r="AL11" s="10">
        <f t="shared" si="2"/>
        <v>934</v>
      </c>
      <c r="AM11" s="10">
        <f t="shared" si="2"/>
        <v>128</v>
      </c>
      <c r="AN11" s="10">
        <f t="shared" si="2"/>
        <v>3037</v>
      </c>
      <c r="AO11" s="10">
        <f t="shared" si="2"/>
        <v>578</v>
      </c>
      <c r="AP11" s="10">
        <f t="shared" si="2"/>
        <v>2483</v>
      </c>
      <c r="AQ11" s="10">
        <f t="shared" si="2"/>
        <v>286.2700000000001</v>
      </c>
      <c r="AR11" s="10">
        <f t="shared" si="2"/>
        <v>223261</v>
      </c>
      <c r="AS11" s="10">
        <f t="shared" si="2"/>
        <v>10679</v>
      </c>
      <c r="AT11" s="10">
        <f t="shared" si="2"/>
        <v>175586</v>
      </c>
      <c r="AU11" s="10">
        <f t="shared" si="2"/>
        <v>13064</v>
      </c>
      <c r="AV11" s="10">
        <f t="shared" si="2"/>
        <v>94795</v>
      </c>
      <c r="AW11" s="10">
        <f t="shared" si="2"/>
        <v>6320</v>
      </c>
      <c r="AX11" s="10">
        <f t="shared" si="2"/>
        <v>467626</v>
      </c>
      <c r="AY11" s="10">
        <f t="shared" si="2"/>
        <v>15748.824427</v>
      </c>
      <c r="AZ11" s="10">
        <f t="shared" si="2"/>
        <v>3923</v>
      </c>
      <c r="BA11" s="10">
        <f t="shared" si="2"/>
        <v>605</v>
      </c>
      <c r="BB11" s="10">
        <f t="shared" si="2"/>
        <v>263354</v>
      </c>
      <c r="BC11" s="10">
        <f t="shared" si="2"/>
        <v>22608</v>
      </c>
      <c r="BD11" s="10">
        <f t="shared" si="2"/>
        <v>1451370</v>
      </c>
      <c r="BE11" s="10">
        <f t="shared" si="2"/>
        <v>49450.493199999997</v>
      </c>
      <c r="BF11" s="10">
        <f t="shared" si="2"/>
        <v>183701</v>
      </c>
      <c r="BG11" s="10">
        <f t="shared" si="2"/>
        <v>12841.100000000006</v>
      </c>
      <c r="BH11" s="10">
        <f t="shared" si="2"/>
        <v>166977</v>
      </c>
      <c r="BI11" s="10">
        <f t="shared" ref="BI11:BK11" si="3">BI12-BI10-BI9-BI8-BI7-BI6-BI5</f>
        <v>28999.659999999945</v>
      </c>
      <c r="BJ11" s="10">
        <f t="shared" si="3"/>
        <v>74265</v>
      </c>
      <c r="BK11" s="10">
        <f t="shared" si="3"/>
        <v>6657</v>
      </c>
      <c r="BL11" s="11">
        <f t="shared" si="0"/>
        <v>8571861</v>
      </c>
      <c r="BM11" s="11">
        <f t="shared" si="1"/>
        <v>283539.12636699993</v>
      </c>
    </row>
    <row r="12" spans="1:65" s="8" customFormat="1" x14ac:dyDescent="0.25">
      <c r="A12" s="11" t="s">
        <v>123</v>
      </c>
      <c r="B12" s="11">
        <v>474354</v>
      </c>
      <c r="C12" s="11">
        <v>31821</v>
      </c>
      <c r="D12" s="11">
        <v>142199</v>
      </c>
      <c r="E12" s="11">
        <v>63039</v>
      </c>
      <c r="F12" s="11">
        <v>494933</v>
      </c>
      <c r="G12" s="30">
        <v>11937.67</v>
      </c>
      <c r="H12" s="11">
        <v>4919742</v>
      </c>
      <c r="I12" s="11">
        <v>310016</v>
      </c>
      <c r="J12" s="11">
        <v>430939</v>
      </c>
      <c r="K12" s="11">
        <v>109633</v>
      </c>
      <c r="L12" s="11">
        <v>2321538</v>
      </c>
      <c r="M12" s="11">
        <v>129031</v>
      </c>
      <c r="N12" s="11">
        <v>2096225</v>
      </c>
      <c r="O12" s="11">
        <v>152930</v>
      </c>
      <c r="P12" s="11">
        <v>798</v>
      </c>
      <c r="Q12" s="11">
        <v>8849.8700000000008</v>
      </c>
      <c r="R12" s="11">
        <v>78581</v>
      </c>
      <c r="S12" s="11">
        <v>11063.24</v>
      </c>
      <c r="T12" s="11">
        <v>884576</v>
      </c>
      <c r="U12" s="11">
        <v>86599.92</v>
      </c>
      <c r="V12" s="11">
        <v>1906403</v>
      </c>
      <c r="W12" s="11">
        <v>307335</v>
      </c>
      <c r="X12" s="11">
        <v>6185641</v>
      </c>
      <c r="Y12" s="11">
        <v>537031</v>
      </c>
      <c r="Z12" s="11">
        <v>1886383</v>
      </c>
      <c r="AA12" s="11">
        <v>212934.99609999999</v>
      </c>
      <c r="AB12" s="11">
        <v>881923</v>
      </c>
      <c r="AC12" s="11">
        <v>21752.44</v>
      </c>
      <c r="AD12" s="11">
        <v>663424</v>
      </c>
      <c r="AE12" s="11">
        <v>45640.14</v>
      </c>
      <c r="AF12" s="11">
        <v>522542</v>
      </c>
      <c r="AG12" s="11">
        <v>54049</v>
      </c>
      <c r="AH12" s="11">
        <v>75888</v>
      </c>
      <c r="AI12" s="11">
        <v>28648</v>
      </c>
      <c r="AJ12" s="11"/>
      <c r="AK12" s="11"/>
      <c r="AL12" s="11">
        <v>100525</v>
      </c>
      <c r="AM12" s="11">
        <v>2143</v>
      </c>
      <c r="AN12" s="11">
        <v>352680</v>
      </c>
      <c r="AO12" s="11">
        <v>78443</v>
      </c>
      <c r="AP12" s="11">
        <v>47315</v>
      </c>
      <c r="AQ12" s="11">
        <v>11169.06</v>
      </c>
      <c r="AR12" s="11">
        <v>1476757</v>
      </c>
      <c r="AS12" s="11">
        <v>247441</v>
      </c>
      <c r="AT12" s="11">
        <v>555155</v>
      </c>
      <c r="AU12" s="11">
        <v>72940</v>
      </c>
      <c r="AV12" s="11">
        <v>1422078</v>
      </c>
      <c r="AW12" s="11">
        <v>175038</v>
      </c>
      <c r="AX12" s="11">
        <v>884950</v>
      </c>
      <c r="AY12" s="11">
        <v>40146.785080000001</v>
      </c>
      <c r="AZ12" s="11">
        <v>1621705</v>
      </c>
      <c r="BA12" s="11">
        <v>246366</v>
      </c>
      <c r="BB12" s="11">
        <v>2525922</v>
      </c>
      <c r="BC12" s="11">
        <v>291533</v>
      </c>
      <c r="BD12" s="11">
        <v>6280452</v>
      </c>
      <c r="BE12" s="11">
        <v>935389.26320000004</v>
      </c>
      <c r="BF12" s="11">
        <v>1504748</v>
      </c>
      <c r="BG12" s="11">
        <v>363957.02</v>
      </c>
      <c r="BH12" s="11">
        <v>2649332</v>
      </c>
      <c r="BI12" s="11">
        <v>431123.16</v>
      </c>
      <c r="BJ12" s="11">
        <v>759480</v>
      </c>
      <c r="BK12" s="11">
        <v>82820</v>
      </c>
      <c r="BL12" s="11">
        <f t="shared" si="0"/>
        <v>44147188</v>
      </c>
      <c r="BM12" s="11">
        <f t="shared" si="1"/>
        <v>5100820.5643799994</v>
      </c>
    </row>
    <row r="13" spans="1:65" x14ac:dyDescent="0.25">
      <c r="A13" s="10" t="s">
        <v>124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47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1">
        <f t="shared" si="0"/>
        <v>0</v>
      </c>
      <c r="BM13" s="11">
        <f t="shared" si="1"/>
        <v>0</v>
      </c>
    </row>
    <row r="14" spans="1:65" s="8" customFormat="1" x14ac:dyDescent="0.25">
      <c r="A14" s="11" t="s">
        <v>125</v>
      </c>
      <c r="B14" s="11">
        <f>B12+B13</f>
        <v>474354</v>
      </c>
      <c r="C14" s="11">
        <f t="shared" ref="C14:BH14" si="4">C12+C13</f>
        <v>31821</v>
      </c>
      <c r="D14" s="11">
        <f t="shared" si="4"/>
        <v>142199</v>
      </c>
      <c r="E14" s="11">
        <f t="shared" si="4"/>
        <v>63039</v>
      </c>
      <c r="F14" s="11">
        <f t="shared" si="4"/>
        <v>494933</v>
      </c>
      <c r="G14" s="11">
        <f t="shared" si="4"/>
        <v>11937.67</v>
      </c>
      <c r="H14" s="11">
        <f t="shared" si="4"/>
        <v>4919742</v>
      </c>
      <c r="I14" s="11">
        <f t="shared" si="4"/>
        <v>310016</v>
      </c>
      <c r="J14" s="11">
        <f t="shared" si="4"/>
        <v>430939</v>
      </c>
      <c r="K14" s="11">
        <f t="shared" si="4"/>
        <v>109633</v>
      </c>
      <c r="L14" s="11">
        <f t="shared" si="4"/>
        <v>2321538</v>
      </c>
      <c r="M14" s="11">
        <f t="shared" si="4"/>
        <v>129031</v>
      </c>
      <c r="N14" s="11">
        <f t="shared" si="4"/>
        <v>2096225</v>
      </c>
      <c r="O14" s="11">
        <f t="shared" si="4"/>
        <v>152930</v>
      </c>
      <c r="P14" s="11">
        <f t="shared" si="4"/>
        <v>798</v>
      </c>
      <c r="Q14" s="11">
        <f t="shared" si="4"/>
        <v>8849.8700000000008</v>
      </c>
      <c r="R14" s="11">
        <f t="shared" si="4"/>
        <v>78581</v>
      </c>
      <c r="S14" s="11">
        <f t="shared" si="4"/>
        <v>11063.24</v>
      </c>
      <c r="T14" s="11">
        <f t="shared" si="4"/>
        <v>884576</v>
      </c>
      <c r="U14" s="11">
        <f t="shared" si="4"/>
        <v>86599.92</v>
      </c>
      <c r="V14" s="11">
        <f t="shared" si="4"/>
        <v>1906403</v>
      </c>
      <c r="W14" s="11">
        <f t="shared" si="4"/>
        <v>307335</v>
      </c>
      <c r="X14" s="11">
        <f t="shared" si="4"/>
        <v>6185641</v>
      </c>
      <c r="Y14" s="11">
        <f t="shared" si="4"/>
        <v>537031</v>
      </c>
      <c r="Z14" s="11">
        <f t="shared" si="4"/>
        <v>1886383</v>
      </c>
      <c r="AA14" s="11">
        <f t="shared" si="4"/>
        <v>212934.99609999999</v>
      </c>
      <c r="AB14" s="11">
        <f t="shared" si="4"/>
        <v>881923</v>
      </c>
      <c r="AC14" s="11">
        <f t="shared" si="4"/>
        <v>21752.44</v>
      </c>
      <c r="AD14" s="11">
        <f t="shared" si="4"/>
        <v>663424</v>
      </c>
      <c r="AE14" s="11">
        <f t="shared" si="4"/>
        <v>45640.14</v>
      </c>
      <c r="AF14" s="11">
        <f t="shared" si="4"/>
        <v>522542</v>
      </c>
      <c r="AG14" s="11">
        <f t="shared" si="4"/>
        <v>54049</v>
      </c>
      <c r="AH14" s="11">
        <f t="shared" si="4"/>
        <v>75888</v>
      </c>
      <c r="AI14" s="11">
        <f t="shared" si="4"/>
        <v>28648</v>
      </c>
      <c r="AJ14" s="11">
        <f t="shared" si="4"/>
        <v>0</v>
      </c>
      <c r="AK14" s="11">
        <f t="shared" si="4"/>
        <v>0</v>
      </c>
      <c r="AL14" s="11">
        <f t="shared" si="4"/>
        <v>100525</v>
      </c>
      <c r="AM14" s="11">
        <f t="shared" si="4"/>
        <v>2143</v>
      </c>
      <c r="AN14" s="11">
        <f t="shared" si="4"/>
        <v>352680</v>
      </c>
      <c r="AO14" s="11">
        <f t="shared" si="4"/>
        <v>78443</v>
      </c>
      <c r="AP14" s="11">
        <f t="shared" si="4"/>
        <v>47315</v>
      </c>
      <c r="AQ14" s="11">
        <f t="shared" si="4"/>
        <v>11169.06</v>
      </c>
      <c r="AR14" s="11">
        <f t="shared" si="4"/>
        <v>1476757</v>
      </c>
      <c r="AS14" s="11">
        <f t="shared" si="4"/>
        <v>247441</v>
      </c>
      <c r="AT14" s="11">
        <f t="shared" si="4"/>
        <v>555155</v>
      </c>
      <c r="AU14" s="11">
        <f t="shared" si="4"/>
        <v>72940</v>
      </c>
      <c r="AV14" s="11">
        <f t="shared" si="4"/>
        <v>1422078</v>
      </c>
      <c r="AW14" s="11">
        <f t="shared" si="4"/>
        <v>175038</v>
      </c>
      <c r="AX14" s="11">
        <f t="shared" si="4"/>
        <v>884950</v>
      </c>
      <c r="AY14" s="11">
        <f t="shared" si="4"/>
        <v>40146.785080000001</v>
      </c>
      <c r="AZ14" s="11">
        <f t="shared" si="4"/>
        <v>1621705</v>
      </c>
      <c r="BA14" s="11">
        <f t="shared" si="4"/>
        <v>246366</v>
      </c>
      <c r="BB14" s="11">
        <f t="shared" si="4"/>
        <v>2525922</v>
      </c>
      <c r="BC14" s="11">
        <f t="shared" si="4"/>
        <v>291533</v>
      </c>
      <c r="BD14" s="11">
        <f t="shared" si="4"/>
        <v>6280452</v>
      </c>
      <c r="BE14" s="11">
        <f t="shared" si="4"/>
        <v>935389.26320000004</v>
      </c>
      <c r="BF14" s="11">
        <f t="shared" si="4"/>
        <v>1504748</v>
      </c>
      <c r="BG14" s="11">
        <f t="shared" si="4"/>
        <v>363957.02</v>
      </c>
      <c r="BH14" s="11">
        <f t="shared" si="4"/>
        <v>2649332</v>
      </c>
      <c r="BI14" s="11">
        <f t="shared" ref="BI14:BK14" si="5">BI12+BI13</f>
        <v>431123.16</v>
      </c>
      <c r="BJ14" s="11">
        <f t="shared" si="5"/>
        <v>759480</v>
      </c>
      <c r="BK14" s="11">
        <f t="shared" si="5"/>
        <v>82820</v>
      </c>
      <c r="BL14" s="11">
        <f t="shared" si="0"/>
        <v>44147188</v>
      </c>
      <c r="BM14" s="11">
        <f t="shared" si="1"/>
        <v>5100820.5643799994</v>
      </c>
    </row>
  </sheetData>
  <mergeCells count="32">
    <mergeCell ref="AB3:AC3"/>
    <mergeCell ref="AD3:AE3"/>
    <mergeCell ref="AH3:AI3"/>
    <mergeCell ref="AT3:AU3"/>
    <mergeCell ref="AV3:AW3"/>
    <mergeCell ref="AX3:AY3"/>
    <mergeCell ref="AZ3:BA3"/>
    <mergeCell ref="AF3:AG3"/>
    <mergeCell ref="AL3:AM3"/>
    <mergeCell ref="AJ3:AK3"/>
    <mergeCell ref="AN3:AO3"/>
    <mergeCell ref="L3:M3"/>
    <mergeCell ref="N3:O3"/>
    <mergeCell ref="BL3:BM3"/>
    <mergeCell ref="BJ3:BK3"/>
    <mergeCell ref="BH3:BI3"/>
    <mergeCell ref="BF3:BG3"/>
    <mergeCell ref="BD3:BE3"/>
    <mergeCell ref="AP3:AQ3"/>
    <mergeCell ref="P3:Q3"/>
    <mergeCell ref="R3:S3"/>
    <mergeCell ref="T3:U3"/>
    <mergeCell ref="V3:W3"/>
    <mergeCell ref="X3:Y3"/>
    <mergeCell ref="Z3:AA3"/>
    <mergeCell ref="BB3:BC3"/>
    <mergeCell ref="AR3:AS3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3.14062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9" t="s">
        <v>252</v>
      </c>
    </row>
    <row r="2" spans="1:33" x14ac:dyDescent="0.25">
      <c r="A2" s="6" t="s">
        <v>103</v>
      </c>
    </row>
    <row r="3" spans="1:33" x14ac:dyDescent="0.25">
      <c r="A3" s="3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x14ac:dyDescent="0.25">
      <c r="A4" s="3" t="s">
        <v>221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x14ac:dyDescent="0.25">
      <c r="A5" s="2" t="s">
        <v>222</v>
      </c>
      <c r="B5" s="10"/>
      <c r="C5" s="10"/>
      <c r="D5" s="10"/>
      <c r="E5" s="10">
        <v>7156</v>
      </c>
      <c r="F5" s="10"/>
      <c r="G5" s="10">
        <v>1140</v>
      </c>
      <c r="H5" s="10">
        <v>-2542</v>
      </c>
      <c r="I5" s="10"/>
      <c r="J5" s="10">
        <v>114.01</v>
      </c>
      <c r="K5" s="10">
        <v>-522.87</v>
      </c>
      <c r="L5" s="10">
        <v>-2597</v>
      </c>
      <c r="M5" s="10">
        <v>15015</v>
      </c>
      <c r="N5" s="10">
        <v>4105</v>
      </c>
      <c r="O5" s="10">
        <v>143.47999999999999</v>
      </c>
      <c r="P5" s="10">
        <v>435</v>
      </c>
      <c r="Q5" s="10">
        <v>-2027</v>
      </c>
      <c r="R5" s="10"/>
      <c r="S5" s="10">
        <v>17782.2</v>
      </c>
      <c r="T5" s="10">
        <v>326</v>
      </c>
      <c r="U5" s="10"/>
      <c r="V5" s="10">
        <v>-179</v>
      </c>
      <c r="W5" s="10">
        <v>3582</v>
      </c>
      <c r="X5" s="10">
        <v>3455</v>
      </c>
      <c r="Y5" s="10">
        <v>8464</v>
      </c>
      <c r="Z5" s="10">
        <v>422</v>
      </c>
      <c r="AA5" s="10"/>
      <c r="AB5" s="10">
        <v>7415</v>
      </c>
      <c r="AC5" s="28">
        <v>19180</v>
      </c>
      <c r="AD5" s="10">
        <v>10601</v>
      </c>
      <c r="AE5" s="10">
        <v>-2071</v>
      </c>
      <c r="AF5" s="10">
        <v>2959</v>
      </c>
      <c r="AG5" s="11">
        <f>SUM(B5:AF5)</f>
        <v>92355.82</v>
      </c>
    </row>
    <row r="6" spans="1:33" x14ac:dyDescent="0.25">
      <c r="A6" s="2" t="s">
        <v>223</v>
      </c>
      <c r="B6" s="10"/>
      <c r="C6" s="10"/>
      <c r="D6" s="10"/>
      <c r="E6" s="10">
        <v>-75</v>
      </c>
      <c r="F6" s="10"/>
      <c r="G6" s="10">
        <v>181</v>
      </c>
      <c r="H6" s="10">
        <v>43</v>
      </c>
      <c r="I6" s="10"/>
      <c r="J6" s="10">
        <v>-3.8</v>
      </c>
      <c r="K6" s="10">
        <v>-766.92</v>
      </c>
      <c r="L6" s="10">
        <v>-2803</v>
      </c>
      <c r="M6" s="10">
        <v>-350</v>
      </c>
      <c r="N6" s="10">
        <v>-337</v>
      </c>
      <c r="O6" s="10">
        <v>-70.760000000000005</v>
      </c>
      <c r="P6" s="10">
        <v>-140</v>
      </c>
      <c r="Q6" s="10">
        <v>-190</v>
      </c>
      <c r="R6" s="10"/>
      <c r="S6" s="10">
        <v>6292.62</v>
      </c>
      <c r="T6" s="10"/>
      <c r="U6" s="10"/>
      <c r="V6" s="10">
        <v>1</v>
      </c>
      <c r="W6" s="10">
        <v>-456</v>
      </c>
      <c r="X6" s="10">
        <v>78</v>
      </c>
      <c r="Y6" s="10">
        <v>-1465</v>
      </c>
      <c r="Z6" s="10">
        <v>9</v>
      </c>
      <c r="AA6" s="10"/>
      <c r="AB6" s="10">
        <v>-9</v>
      </c>
      <c r="AC6" s="28">
        <v>-3090</v>
      </c>
      <c r="AD6" s="10">
        <v>1191</v>
      </c>
      <c r="AE6" s="10">
        <v>939</v>
      </c>
      <c r="AF6" s="10">
        <v>139</v>
      </c>
      <c r="AG6" s="11">
        <f>SUM(B6:AF6)</f>
        <v>-882.86000000000058</v>
      </c>
    </row>
    <row r="7" spans="1:33" x14ac:dyDescent="0.25">
      <c r="A7" s="2" t="s">
        <v>224</v>
      </c>
      <c r="B7" s="10">
        <v>-11250</v>
      </c>
      <c r="C7" s="10">
        <v>-7291</v>
      </c>
      <c r="D7">
        <v>24721</v>
      </c>
      <c r="E7" s="10">
        <v>33158</v>
      </c>
      <c r="F7" s="10">
        <v>-1406</v>
      </c>
      <c r="G7" s="10">
        <v>8969</v>
      </c>
      <c r="H7" s="10">
        <v>2236</v>
      </c>
      <c r="I7" s="10">
        <v>35891.47</v>
      </c>
      <c r="J7" s="10">
        <v>-3615.56</v>
      </c>
      <c r="K7" s="10">
        <v>2988.5</v>
      </c>
      <c r="L7" s="10">
        <v>19971</v>
      </c>
      <c r="M7" s="10">
        <v>17013</v>
      </c>
      <c r="N7" s="10">
        <v>-7698</v>
      </c>
      <c r="O7" s="10">
        <v>-2278.62</v>
      </c>
      <c r="P7" s="10">
        <v>-2559</v>
      </c>
      <c r="Q7" s="10">
        <v>-1733</v>
      </c>
      <c r="R7" s="10">
        <v>-3402.3</v>
      </c>
      <c r="S7" s="10">
        <v>-37752.6</v>
      </c>
      <c r="T7" s="10">
        <v>-373</v>
      </c>
      <c r="U7" s="10">
        <v>4418</v>
      </c>
      <c r="V7" s="10">
        <v>-1675</v>
      </c>
      <c r="W7" s="10">
        <v>8897</v>
      </c>
      <c r="X7" s="10">
        <v>-169</v>
      </c>
      <c r="Y7" s="10">
        <v>5143</v>
      </c>
      <c r="Z7" s="10">
        <v>7439</v>
      </c>
      <c r="AA7" s="10">
        <v>27875</v>
      </c>
      <c r="AB7" s="10">
        <v>19807</v>
      </c>
      <c r="AC7" s="28">
        <v>-29421</v>
      </c>
      <c r="AD7" s="10">
        <v>-20206</v>
      </c>
      <c r="AE7" s="10">
        <v>-37343</v>
      </c>
      <c r="AF7" s="10">
        <v>1495</v>
      </c>
      <c r="AG7" s="11">
        <f>SUM(B7:AF7)</f>
        <v>51848.890000000014</v>
      </c>
    </row>
    <row r="8" spans="1:33" x14ac:dyDescent="0.25">
      <c r="A8" s="3" t="s">
        <v>225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/>
    </row>
    <row r="9" spans="1:33" x14ac:dyDescent="0.25">
      <c r="A9" s="2" t="s">
        <v>226</v>
      </c>
      <c r="B9" s="10">
        <v>1103</v>
      </c>
      <c r="C9" s="10">
        <v>620</v>
      </c>
      <c r="D9" s="28">
        <v>6150</v>
      </c>
      <c r="E9" s="10">
        <v>9468</v>
      </c>
      <c r="F9" s="10">
        <v>1731</v>
      </c>
      <c r="G9" s="10">
        <v>2315</v>
      </c>
      <c r="H9" s="10">
        <v>2158</v>
      </c>
      <c r="I9" s="10">
        <v>12446.21</v>
      </c>
      <c r="J9" s="10">
        <v>287.20999999999998</v>
      </c>
      <c r="K9" s="10">
        <v>2212.65</v>
      </c>
      <c r="L9" s="10">
        <v>6214</v>
      </c>
      <c r="M9" s="10">
        <v>16483</v>
      </c>
      <c r="N9" s="10">
        <v>5278</v>
      </c>
      <c r="O9" s="10">
        <v>490.59</v>
      </c>
      <c r="P9" s="10">
        <v>1555</v>
      </c>
      <c r="Q9" s="10">
        <v>1006</v>
      </c>
      <c r="R9" s="10">
        <v>538.88</v>
      </c>
      <c r="S9" s="10">
        <v>4858.62</v>
      </c>
      <c r="T9" s="10">
        <v>472</v>
      </c>
      <c r="U9" s="10">
        <v>1417</v>
      </c>
      <c r="V9" s="10">
        <v>267</v>
      </c>
      <c r="W9" s="10">
        <v>4068</v>
      </c>
      <c r="X9" s="10">
        <v>2417</v>
      </c>
      <c r="Y9" s="10">
        <v>3152</v>
      </c>
      <c r="Z9" s="10">
        <v>1932</v>
      </c>
      <c r="AA9" s="10">
        <v>8195</v>
      </c>
      <c r="AB9" s="10">
        <v>5840</v>
      </c>
      <c r="AC9" s="28">
        <v>28582</v>
      </c>
      <c r="AD9" s="10">
        <v>847</v>
      </c>
      <c r="AE9" s="10">
        <v>5285</v>
      </c>
      <c r="AF9" s="10">
        <v>1298</v>
      </c>
      <c r="AG9" s="11">
        <f t="shared" ref="AG9:AG14" si="0">SUM(B9:AF9)</f>
        <v>138687.16</v>
      </c>
    </row>
    <row r="10" spans="1:33" x14ac:dyDescent="0.25">
      <c r="A10" s="2" t="s">
        <v>227</v>
      </c>
      <c r="B10" s="10">
        <v>22</v>
      </c>
      <c r="C10" s="10">
        <v>20</v>
      </c>
      <c r="D10" s="28">
        <v>228</v>
      </c>
      <c r="E10" s="10">
        <v>8784</v>
      </c>
      <c r="F10" s="10">
        <v>122</v>
      </c>
      <c r="G10" s="10">
        <v>42</v>
      </c>
      <c r="H10" s="10">
        <v>465</v>
      </c>
      <c r="I10" s="10">
        <v>274.60000000000002</v>
      </c>
      <c r="J10" s="10">
        <v>15</v>
      </c>
      <c r="K10" s="10">
        <v>48.33</v>
      </c>
      <c r="L10" s="10">
        <v>539</v>
      </c>
      <c r="M10" s="10">
        <v>878</v>
      </c>
      <c r="N10" s="10">
        <v>7</v>
      </c>
      <c r="O10" s="10">
        <v>0.9</v>
      </c>
      <c r="P10" s="10">
        <v>60</v>
      </c>
      <c r="Q10" s="10">
        <v>40</v>
      </c>
      <c r="R10" s="10">
        <v>7.27</v>
      </c>
      <c r="S10" s="10">
        <v>965.3</v>
      </c>
      <c r="T10" s="10">
        <v>-4</v>
      </c>
      <c r="U10" s="10">
        <v>34</v>
      </c>
      <c r="V10" s="10">
        <v>1</v>
      </c>
      <c r="W10" s="10">
        <v>244</v>
      </c>
      <c r="X10" s="10">
        <v>801</v>
      </c>
      <c r="Y10" s="10">
        <v>4298</v>
      </c>
      <c r="Z10" s="10">
        <v>252</v>
      </c>
      <c r="AA10" s="10">
        <v>183</v>
      </c>
      <c r="AB10" s="10">
        <v>4769</v>
      </c>
      <c r="AC10" s="28">
        <v>11273</v>
      </c>
      <c r="AD10" s="10">
        <v>167</v>
      </c>
      <c r="AE10" s="10">
        <v>996</v>
      </c>
      <c r="AF10" s="10">
        <v>42</v>
      </c>
      <c r="AG10" s="11">
        <f t="shared" si="0"/>
        <v>35574.400000000001</v>
      </c>
    </row>
    <row r="11" spans="1:33" x14ac:dyDescent="0.25">
      <c r="A11" s="2" t="s">
        <v>228</v>
      </c>
      <c r="B11" s="10">
        <v>-32</v>
      </c>
      <c r="C11" s="10"/>
      <c r="D11" s="10"/>
      <c r="E11" s="10">
        <v>-37</v>
      </c>
      <c r="F11" s="10"/>
      <c r="G11" s="10"/>
      <c r="H11" s="10"/>
      <c r="I11" s="10"/>
      <c r="J11" s="10">
        <v>-33.89</v>
      </c>
      <c r="K11" s="10">
        <v>-3.4</v>
      </c>
      <c r="L11" s="10">
        <v>-1</v>
      </c>
      <c r="M11" s="10">
        <v>-144</v>
      </c>
      <c r="N11" s="10"/>
      <c r="O11" s="10">
        <v>-43.55</v>
      </c>
      <c r="P11" s="10"/>
      <c r="Q11" s="10"/>
      <c r="R11" s="10"/>
      <c r="S11" s="10"/>
      <c r="T11" s="10"/>
      <c r="U11" s="10"/>
      <c r="V11" s="10"/>
      <c r="W11" s="10">
        <v>-65</v>
      </c>
      <c r="X11" s="10">
        <v>-34</v>
      </c>
      <c r="Y11" s="10">
        <v>-1374</v>
      </c>
      <c r="Z11" s="10"/>
      <c r="AA11" s="10"/>
      <c r="AB11" s="10">
        <v>-494</v>
      </c>
      <c r="AC11" s="10">
        <v>0</v>
      </c>
      <c r="AD11" s="10"/>
      <c r="AE11" s="10"/>
      <c r="AF11" s="10">
        <v>-5</v>
      </c>
      <c r="AG11" s="11">
        <f t="shared" si="0"/>
        <v>-2266.84</v>
      </c>
    </row>
    <row r="12" spans="1:33" x14ac:dyDescent="0.25">
      <c r="A12" s="10" t="s">
        <v>229</v>
      </c>
      <c r="B12" s="10"/>
      <c r="C12" s="10">
        <v>-63</v>
      </c>
      <c r="D12" s="73">
        <v>70</v>
      </c>
      <c r="E12" s="10">
        <v>-1092</v>
      </c>
      <c r="F12" s="10">
        <v>-92</v>
      </c>
      <c r="G12" s="10"/>
      <c r="H12" s="10"/>
      <c r="I12" s="10"/>
      <c r="J12" s="10">
        <v>4.22</v>
      </c>
      <c r="K12" s="10">
        <v>-25.27</v>
      </c>
      <c r="L12" s="10">
        <v>-351</v>
      </c>
      <c r="M12" s="10">
        <v>-112</v>
      </c>
      <c r="N12" s="10">
        <v>141</v>
      </c>
      <c r="O12" s="10">
        <v>-72.709999999999994</v>
      </c>
      <c r="P12" s="10">
        <v>-115</v>
      </c>
      <c r="Q12" s="10">
        <v>-58</v>
      </c>
      <c r="R12" s="10">
        <v>-45.77</v>
      </c>
      <c r="S12" s="10"/>
      <c r="T12" s="10"/>
      <c r="U12" s="10">
        <v>-10</v>
      </c>
      <c r="V12" s="10">
        <v>-30</v>
      </c>
      <c r="W12" s="10">
        <v>-144</v>
      </c>
      <c r="X12" s="10">
        <v>-172</v>
      </c>
      <c r="Y12" s="10">
        <v>-4</v>
      </c>
      <c r="Z12" s="10">
        <v>-69</v>
      </c>
      <c r="AA12" s="10">
        <v>-173</v>
      </c>
      <c r="AB12" s="10">
        <v>2</v>
      </c>
      <c r="AC12" s="10">
        <v>-830</v>
      </c>
      <c r="AD12" s="10"/>
      <c r="AE12" s="10"/>
      <c r="AF12" s="10">
        <v>-116</v>
      </c>
      <c r="AG12" s="11">
        <f t="shared" si="0"/>
        <v>-3357.5299999999997</v>
      </c>
    </row>
    <row r="13" spans="1:33" x14ac:dyDescent="0.25">
      <c r="A13" s="3" t="s">
        <v>230</v>
      </c>
      <c r="B13" s="10">
        <f>B14-B12-B11-B10-B9-B7-B6-B5</f>
        <v>1</v>
      </c>
      <c r="C13" s="10">
        <f t="shared" ref="C13:AF13" si="1">C14-C12-C11-C10-C9-C7-C6-C5</f>
        <v>0</v>
      </c>
      <c r="D13" s="10">
        <f t="shared" si="1"/>
        <v>20</v>
      </c>
      <c r="E13" s="10">
        <f t="shared" si="1"/>
        <v>0</v>
      </c>
      <c r="F13" s="10">
        <f t="shared" si="1"/>
        <v>0</v>
      </c>
      <c r="G13" s="10">
        <f t="shared" si="1"/>
        <v>-1</v>
      </c>
      <c r="H13" s="10">
        <f t="shared" si="1"/>
        <v>4</v>
      </c>
      <c r="I13" s="10">
        <f t="shared" si="1"/>
        <v>113.08000000000175</v>
      </c>
      <c r="J13" s="10">
        <f t="shared" si="1"/>
        <v>0</v>
      </c>
      <c r="K13" s="10">
        <f t="shared" si="1"/>
        <v>-9.9999999997635314E-3</v>
      </c>
      <c r="L13" s="10">
        <f t="shared" si="1"/>
        <v>0</v>
      </c>
      <c r="M13" s="10">
        <f t="shared" si="1"/>
        <v>4</v>
      </c>
      <c r="N13" s="10">
        <f t="shared" si="1"/>
        <v>53</v>
      </c>
      <c r="O13" s="10">
        <f t="shared" si="1"/>
        <v>4.0799999999997283</v>
      </c>
      <c r="P13" s="10">
        <f t="shared" si="1"/>
        <v>0</v>
      </c>
      <c r="Q13" s="10">
        <f t="shared" si="1"/>
        <v>1</v>
      </c>
      <c r="R13" s="10">
        <f t="shared" si="1"/>
        <v>-9.9999999997635314E-3</v>
      </c>
      <c r="S13" s="10">
        <f t="shared" si="1"/>
        <v>335.29000000000087</v>
      </c>
      <c r="T13" s="10">
        <f t="shared" si="1"/>
        <v>0</v>
      </c>
      <c r="U13" s="10">
        <f t="shared" si="1"/>
        <v>12</v>
      </c>
      <c r="V13" s="10">
        <f t="shared" si="1"/>
        <v>-1</v>
      </c>
      <c r="W13" s="10">
        <f t="shared" si="1"/>
        <v>412</v>
      </c>
      <c r="X13" s="10">
        <f t="shared" si="1"/>
        <v>3</v>
      </c>
      <c r="Y13" s="10">
        <f t="shared" si="1"/>
        <v>5</v>
      </c>
      <c r="Z13" s="10">
        <f t="shared" si="1"/>
        <v>0</v>
      </c>
      <c r="AA13" s="10">
        <f t="shared" si="1"/>
        <v>177</v>
      </c>
      <c r="AB13" s="10">
        <f t="shared" si="1"/>
        <v>46</v>
      </c>
      <c r="AC13" s="10">
        <f t="shared" si="1"/>
        <v>359</v>
      </c>
      <c r="AD13" s="10">
        <f t="shared" si="1"/>
        <v>747</v>
      </c>
      <c r="AE13" s="10">
        <f t="shared" si="1"/>
        <v>-725</v>
      </c>
      <c r="AF13" s="10">
        <f t="shared" si="1"/>
        <v>1</v>
      </c>
      <c r="AG13" s="11">
        <f t="shared" si="0"/>
        <v>1570.430000000003</v>
      </c>
    </row>
    <row r="14" spans="1:33" s="8" customFormat="1" x14ac:dyDescent="0.25">
      <c r="A14" s="3" t="s">
        <v>30</v>
      </c>
      <c r="B14" s="11">
        <v>-10156</v>
      </c>
      <c r="C14" s="11">
        <v>-6714</v>
      </c>
      <c r="D14" s="11">
        <v>31189</v>
      </c>
      <c r="E14" s="11">
        <v>57362</v>
      </c>
      <c r="F14" s="11">
        <v>355</v>
      </c>
      <c r="G14" s="11">
        <v>12646</v>
      </c>
      <c r="H14" s="11">
        <v>2364</v>
      </c>
      <c r="I14" s="11">
        <v>48725.36</v>
      </c>
      <c r="J14" s="11">
        <v>-3232.81</v>
      </c>
      <c r="K14" s="11">
        <v>3931.01</v>
      </c>
      <c r="L14" s="11">
        <v>20972</v>
      </c>
      <c r="M14" s="11">
        <v>48787</v>
      </c>
      <c r="N14" s="11">
        <v>1549</v>
      </c>
      <c r="O14" s="11">
        <v>-1826.59</v>
      </c>
      <c r="P14" s="11">
        <v>-764</v>
      </c>
      <c r="Q14" s="11">
        <v>-2961</v>
      </c>
      <c r="R14" s="11">
        <v>-2901.93</v>
      </c>
      <c r="S14" s="11">
        <v>-7518.57</v>
      </c>
      <c r="T14" s="11">
        <v>421</v>
      </c>
      <c r="U14" s="11">
        <v>5871</v>
      </c>
      <c r="V14" s="11">
        <v>-1616</v>
      </c>
      <c r="W14" s="11">
        <v>16538</v>
      </c>
      <c r="X14" s="11">
        <v>6379</v>
      </c>
      <c r="Y14" s="11">
        <v>18219</v>
      </c>
      <c r="Z14" s="11">
        <v>9985</v>
      </c>
      <c r="AA14" s="11">
        <v>36257</v>
      </c>
      <c r="AB14" s="11">
        <v>37376</v>
      </c>
      <c r="AC14" s="11">
        <v>26053</v>
      </c>
      <c r="AD14" s="11">
        <v>-6653</v>
      </c>
      <c r="AE14" s="11">
        <v>-32919</v>
      </c>
      <c r="AF14" s="11">
        <v>5813</v>
      </c>
      <c r="AG14" s="11">
        <f t="shared" si="0"/>
        <v>313529.46999999997</v>
      </c>
    </row>
    <row r="15" spans="1:33" x14ac:dyDescent="0.25">
      <c r="A15" s="3" t="s">
        <v>231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1"/>
    </row>
    <row r="16" spans="1:33" x14ac:dyDescent="0.25">
      <c r="A16" s="2" t="s">
        <v>232</v>
      </c>
      <c r="B16" s="10"/>
      <c r="C16" s="10">
        <v>150</v>
      </c>
      <c r="D16" s="10"/>
      <c r="E16" s="10"/>
      <c r="F16" s="10"/>
      <c r="G16" s="10">
        <v>-178</v>
      </c>
      <c r="H16" s="10"/>
      <c r="I16" s="10"/>
      <c r="J16" s="10"/>
      <c r="K16" s="10">
        <v>2.99</v>
      </c>
      <c r="L16" s="10"/>
      <c r="M16" s="10">
        <v>-5</v>
      </c>
      <c r="N16" s="10"/>
      <c r="O16" s="10"/>
      <c r="P16" s="10"/>
      <c r="Q16" s="10"/>
      <c r="R16" s="10"/>
      <c r="S16" s="10">
        <v>13.75</v>
      </c>
      <c r="T16" s="10"/>
      <c r="U16" s="10"/>
      <c r="V16" s="10"/>
      <c r="W16" s="10"/>
      <c r="X16" s="10"/>
      <c r="Y16" s="10">
        <v>-584</v>
      </c>
      <c r="Z16" s="10"/>
      <c r="AA16" s="10"/>
      <c r="AB16" s="10"/>
      <c r="AC16" s="10">
        <v>886</v>
      </c>
      <c r="AD16" s="10">
        <v>-1</v>
      </c>
      <c r="AE16" s="10">
        <v>7</v>
      </c>
      <c r="AF16" s="10"/>
      <c r="AG16" s="11">
        <f t="shared" ref="AG16:AG23" si="2">SUM(B16:AF16)</f>
        <v>291.74</v>
      </c>
    </row>
    <row r="17" spans="1:33" x14ac:dyDescent="0.25">
      <c r="A17" s="2" t="s">
        <v>233</v>
      </c>
      <c r="B17" s="10"/>
      <c r="C17" s="10"/>
      <c r="D17" s="10"/>
      <c r="E17" s="10">
        <v>80</v>
      </c>
      <c r="F17" s="10"/>
      <c r="G17" s="10"/>
      <c r="H17" s="10"/>
      <c r="I17" s="10"/>
      <c r="J17" s="10"/>
      <c r="K17" s="10">
        <v>-1.1499999999999999</v>
      </c>
      <c r="L17" s="10">
        <v>-69</v>
      </c>
      <c r="M17" s="10">
        <v>242</v>
      </c>
      <c r="N17" s="10"/>
      <c r="O17" s="10"/>
      <c r="P17" s="10"/>
      <c r="Q17" s="10">
        <v>-0.1</v>
      </c>
      <c r="R17" s="10">
        <v>-13.19</v>
      </c>
      <c r="S17" s="10">
        <v>20055.5</v>
      </c>
      <c r="T17" s="10"/>
      <c r="U17" s="10">
        <v>110</v>
      </c>
      <c r="V17" s="10"/>
      <c r="W17" s="10"/>
      <c r="X17" s="10"/>
      <c r="Y17" s="10"/>
      <c r="Z17" s="10"/>
      <c r="AA17" s="10">
        <v>7</v>
      </c>
      <c r="AB17" s="10">
        <v>43</v>
      </c>
      <c r="AC17" s="10">
        <v>-51</v>
      </c>
      <c r="AD17" s="10">
        <v>0</v>
      </c>
      <c r="AE17" s="10">
        <v>-16</v>
      </c>
      <c r="AF17" s="10"/>
      <c r="AG17" s="11">
        <f t="shared" si="2"/>
        <v>20387.060000000001</v>
      </c>
    </row>
    <row r="18" spans="1:33" x14ac:dyDescent="0.25">
      <c r="A18" s="2" t="s">
        <v>52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>
        <v>-0.1</v>
      </c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>
        <v>32</v>
      </c>
      <c r="AE18" s="10"/>
      <c r="AF18" s="10"/>
      <c r="AG18" s="11">
        <f t="shared" si="2"/>
        <v>31.9</v>
      </c>
    </row>
    <row r="19" spans="1:33" x14ac:dyDescent="0.25">
      <c r="A19" s="3" t="s">
        <v>234</v>
      </c>
      <c r="B19" s="10">
        <f>B20-B18-B17-B16</f>
        <v>34</v>
      </c>
      <c r="C19" s="10">
        <f t="shared" ref="C19:AF19" si="3">C20-C18-C17-C16</f>
        <v>185</v>
      </c>
      <c r="D19" s="10">
        <f t="shared" si="3"/>
        <v>449</v>
      </c>
      <c r="E19" s="10">
        <f t="shared" si="3"/>
        <v>2211</v>
      </c>
      <c r="F19" s="10">
        <f t="shared" si="3"/>
        <v>38</v>
      </c>
      <c r="G19" s="10">
        <f t="shared" si="3"/>
        <v>7700</v>
      </c>
      <c r="H19" s="10">
        <f t="shared" si="3"/>
        <v>40</v>
      </c>
      <c r="I19" s="10">
        <f t="shared" si="3"/>
        <v>1.05</v>
      </c>
      <c r="J19" s="10">
        <f t="shared" si="3"/>
        <v>150.93</v>
      </c>
      <c r="K19" s="10">
        <f t="shared" si="3"/>
        <v>1663.69</v>
      </c>
      <c r="L19" s="10">
        <f t="shared" si="3"/>
        <v>1818</v>
      </c>
      <c r="M19" s="10">
        <f t="shared" si="3"/>
        <v>2041</v>
      </c>
      <c r="N19" s="10">
        <f t="shared" si="3"/>
        <v>128</v>
      </c>
      <c r="O19" s="10">
        <f t="shared" si="3"/>
        <v>0</v>
      </c>
      <c r="P19" s="10">
        <f t="shared" si="3"/>
        <v>169</v>
      </c>
      <c r="Q19" s="10">
        <f t="shared" si="3"/>
        <v>4726.2000000000007</v>
      </c>
      <c r="R19" s="10">
        <f t="shared" si="3"/>
        <v>406.71999999999997</v>
      </c>
      <c r="S19" s="10">
        <f t="shared" si="3"/>
        <v>2670.369999999999</v>
      </c>
      <c r="T19" s="10">
        <f t="shared" si="3"/>
        <v>0</v>
      </c>
      <c r="U19" s="10">
        <f t="shared" si="3"/>
        <v>5442</v>
      </c>
      <c r="V19" s="10">
        <f t="shared" si="3"/>
        <v>1959</v>
      </c>
      <c r="W19" s="10">
        <f t="shared" si="3"/>
        <v>3455</v>
      </c>
      <c r="X19" s="10">
        <f t="shared" si="3"/>
        <v>459</v>
      </c>
      <c r="Y19" s="10">
        <f t="shared" si="3"/>
        <v>174</v>
      </c>
      <c r="Z19" s="10">
        <f t="shared" si="3"/>
        <v>467</v>
      </c>
      <c r="AA19" s="10">
        <f t="shared" si="3"/>
        <v>7452</v>
      </c>
      <c r="AB19" s="10">
        <f t="shared" si="3"/>
        <v>793</v>
      </c>
      <c r="AC19" s="10">
        <f t="shared" si="3"/>
        <v>10424</v>
      </c>
      <c r="AD19" s="10">
        <f t="shared" si="3"/>
        <v>2486</v>
      </c>
      <c r="AE19" s="10">
        <f t="shared" si="3"/>
        <v>2099</v>
      </c>
      <c r="AF19" s="10">
        <f t="shared" si="3"/>
        <v>99</v>
      </c>
      <c r="AG19" s="11">
        <f t="shared" si="2"/>
        <v>59740.959999999999</v>
      </c>
    </row>
    <row r="20" spans="1:33" s="8" customFormat="1" x14ac:dyDescent="0.25">
      <c r="A20" s="3" t="s">
        <v>34</v>
      </c>
      <c r="B20" s="11">
        <v>34</v>
      </c>
      <c r="C20" s="11">
        <v>335</v>
      </c>
      <c r="D20" s="11">
        <v>449</v>
      </c>
      <c r="E20" s="11">
        <v>2291</v>
      </c>
      <c r="F20" s="11">
        <v>38</v>
      </c>
      <c r="G20" s="11">
        <v>7522</v>
      </c>
      <c r="H20" s="11">
        <v>40</v>
      </c>
      <c r="I20" s="11">
        <v>1.05</v>
      </c>
      <c r="J20" s="11">
        <v>150.93</v>
      </c>
      <c r="K20" s="11">
        <v>1665.53</v>
      </c>
      <c r="L20" s="11">
        <v>1749</v>
      </c>
      <c r="M20" s="11">
        <v>2278</v>
      </c>
      <c r="N20" s="11">
        <v>128</v>
      </c>
      <c r="O20" s="11"/>
      <c r="P20" s="11">
        <v>169</v>
      </c>
      <c r="Q20" s="11">
        <v>4726</v>
      </c>
      <c r="R20" s="11">
        <v>393.53</v>
      </c>
      <c r="S20" s="11">
        <v>22739.62</v>
      </c>
      <c r="T20" s="11"/>
      <c r="U20" s="11">
        <v>5552</v>
      </c>
      <c r="V20" s="11">
        <v>1959</v>
      </c>
      <c r="W20" s="11">
        <v>3455</v>
      </c>
      <c r="X20" s="11">
        <v>459</v>
      </c>
      <c r="Y20" s="11">
        <v>-410</v>
      </c>
      <c r="Z20" s="11">
        <v>467</v>
      </c>
      <c r="AA20" s="11">
        <v>7459</v>
      </c>
      <c r="AB20" s="11">
        <v>836</v>
      </c>
      <c r="AC20" s="11">
        <v>11259</v>
      </c>
      <c r="AD20" s="11">
        <v>2517</v>
      </c>
      <c r="AE20" s="11">
        <v>2090</v>
      </c>
      <c r="AF20" s="11">
        <v>99</v>
      </c>
      <c r="AG20" s="11">
        <f t="shared" si="2"/>
        <v>80451.66</v>
      </c>
    </row>
    <row r="21" spans="1:33" s="8" customFormat="1" x14ac:dyDescent="0.25">
      <c r="A21" s="3" t="s">
        <v>235</v>
      </c>
      <c r="B21" s="11">
        <f>B14-B20</f>
        <v>-10190</v>
      </c>
      <c r="C21" s="11">
        <f t="shared" ref="C21:AF21" si="4">C14-C20</f>
        <v>-7049</v>
      </c>
      <c r="D21" s="11">
        <f t="shared" si="4"/>
        <v>30740</v>
      </c>
      <c r="E21" s="11">
        <f t="shared" si="4"/>
        <v>55071</v>
      </c>
      <c r="F21" s="11">
        <f t="shared" si="4"/>
        <v>317</v>
      </c>
      <c r="G21" s="11">
        <f t="shared" si="4"/>
        <v>5124</v>
      </c>
      <c r="H21" s="11">
        <f t="shared" si="4"/>
        <v>2324</v>
      </c>
      <c r="I21" s="11">
        <f t="shared" si="4"/>
        <v>48724.31</v>
      </c>
      <c r="J21" s="11">
        <f t="shared" si="4"/>
        <v>-3383.74</v>
      </c>
      <c r="K21" s="11">
        <f t="shared" si="4"/>
        <v>2265.4800000000005</v>
      </c>
      <c r="L21" s="11">
        <f t="shared" si="4"/>
        <v>19223</v>
      </c>
      <c r="M21" s="11">
        <f t="shared" si="4"/>
        <v>46509</v>
      </c>
      <c r="N21" s="11">
        <f t="shared" si="4"/>
        <v>1421</v>
      </c>
      <c r="O21" s="11">
        <f t="shared" si="4"/>
        <v>-1826.59</v>
      </c>
      <c r="P21" s="11">
        <f t="shared" si="4"/>
        <v>-933</v>
      </c>
      <c r="Q21" s="11">
        <f t="shared" si="4"/>
        <v>-7687</v>
      </c>
      <c r="R21" s="11">
        <f t="shared" si="4"/>
        <v>-3295.46</v>
      </c>
      <c r="S21" s="11">
        <f t="shared" si="4"/>
        <v>-30258.19</v>
      </c>
      <c r="T21" s="11">
        <f t="shared" si="4"/>
        <v>421</v>
      </c>
      <c r="U21" s="11">
        <f t="shared" si="4"/>
        <v>319</v>
      </c>
      <c r="V21" s="11">
        <f t="shared" si="4"/>
        <v>-3575</v>
      </c>
      <c r="W21" s="11">
        <f t="shared" si="4"/>
        <v>13083</v>
      </c>
      <c r="X21" s="11">
        <f t="shared" si="4"/>
        <v>5920</v>
      </c>
      <c r="Y21" s="11">
        <f t="shared" si="4"/>
        <v>18629</v>
      </c>
      <c r="Z21" s="11">
        <f t="shared" si="4"/>
        <v>9518</v>
      </c>
      <c r="AA21" s="11">
        <f t="shared" si="4"/>
        <v>28798</v>
      </c>
      <c r="AB21" s="11">
        <f t="shared" si="4"/>
        <v>36540</v>
      </c>
      <c r="AC21" s="11">
        <f t="shared" si="4"/>
        <v>14794</v>
      </c>
      <c r="AD21" s="11">
        <f t="shared" si="4"/>
        <v>-9170</v>
      </c>
      <c r="AE21" s="11">
        <f t="shared" si="4"/>
        <v>-35009</v>
      </c>
      <c r="AF21" s="11">
        <f t="shared" si="4"/>
        <v>5714</v>
      </c>
      <c r="AG21" s="11">
        <f t="shared" si="2"/>
        <v>233077.81</v>
      </c>
    </row>
    <row r="22" spans="1:33" x14ac:dyDescent="0.25">
      <c r="A22" s="2" t="s">
        <v>237</v>
      </c>
      <c r="B22" s="10"/>
      <c r="C22" s="10"/>
      <c r="D22"/>
      <c r="E22" s="10">
        <v>13934</v>
      </c>
      <c r="F22" s="10"/>
      <c r="G22" s="10">
        <v>1308</v>
      </c>
      <c r="H22" s="10"/>
      <c r="I22" s="10">
        <v>9900</v>
      </c>
      <c r="J22" s="10"/>
      <c r="K22" s="10">
        <f>600.45-11.79</f>
        <v>588.66000000000008</v>
      </c>
      <c r="L22" s="10">
        <f>173+4635</f>
        <v>4808</v>
      </c>
      <c r="M22" s="10">
        <f>12450-844</f>
        <v>11606</v>
      </c>
      <c r="N22" s="10">
        <f>348-14</f>
        <v>334</v>
      </c>
      <c r="O22" s="10"/>
      <c r="P22" s="10"/>
      <c r="Q22" s="10"/>
      <c r="R22" s="10"/>
      <c r="S22" s="10"/>
      <c r="T22" s="10"/>
      <c r="U22" s="10"/>
      <c r="V22" s="10">
        <v>-27</v>
      </c>
      <c r="W22" s="10">
        <v>4569</v>
      </c>
      <c r="X22" s="10">
        <v>1502</v>
      </c>
      <c r="Y22" s="10">
        <f>21+4707</f>
        <v>4728</v>
      </c>
      <c r="Z22" s="10">
        <v>2366</v>
      </c>
      <c r="AA22" s="10">
        <v>7474</v>
      </c>
      <c r="AB22" s="10">
        <f>1460+7813</f>
        <v>9273</v>
      </c>
      <c r="AC22" s="10">
        <f>3090-144</f>
        <v>2946</v>
      </c>
      <c r="AD22" s="10"/>
      <c r="AE22" s="10"/>
      <c r="AF22" s="10">
        <f>150+1346</f>
        <v>1496</v>
      </c>
      <c r="AG22" s="11">
        <f t="shared" si="2"/>
        <v>76805.66</v>
      </c>
    </row>
    <row r="23" spans="1:33" s="8" customFormat="1" x14ac:dyDescent="0.25">
      <c r="A23" s="3" t="s">
        <v>236</v>
      </c>
      <c r="B23" s="11">
        <f>B21-B22</f>
        <v>-10190</v>
      </c>
      <c r="C23" s="11">
        <f t="shared" ref="C23:AF23" si="5">C21-C22</f>
        <v>-7049</v>
      </c>
      <c r="D23" s="11">
        <f t="shared" si="5"/>
        <v>30740</v>
      </c>
      <c r="E23" s="11">
        <f t="shared" si="5"/>
        <v>41137</v>
      </c>
      <c r="F23" s="11">
        <f t="shared" si="5"/>
        <v>317</v>
      </c>
      <c r="G23" s="11">
        <f t="shared" si="5"/>
        <v>3816</v>
      </c>
      <c r="H23" s="11">
        <f t="shared" si="5"/>
        <v>2324</v>
      </c>
      <c r="I23" s="11">
        <f t="shared" si="5"/>
        <v>38824.31</v>
      </c>
      <c r="J23" s="11">
        <f t="shared" si="5"/>
        <v>-3383.74</v>
      </c>
      <c r="K23" s="11">
        <f t="shared" si="5"/>
        <v>1676.8200000000004</v>
      </c>
      <c r="L23" s="11">
        <f t="shared" si="5"/>
        <v>14415</v>
      </c>
      <c r="M23" s="11">
        <f t="shared" si="5"/>
        <v>34903</v>
      </c>
      <c r="N23" s="11">
        <f t="shared" si="5"/>
        <v>1087</v>
      </c>
      <c r="O23" s="11">
        <f t="shared" si="5"/>
        <v>-1826.59</v>
      </c>
      <c r="P23" s="11">
        <f t="shared" si="5"/>
        <v>-933</v>
      </c>
      <c r="Q23" s="11">
        <f t="shared" si="5"/>
        <v>-7687</v>
      </c>
      <c r="R23" s="11">
        <f t="shared" si="5"/>
        <v>-3295.46</v>
      </c>
      <c r="S23" s="11">
        <f t="shared" si="5"/>
        <v>-30258.19</v>
      </c>
      <c r="T23" s="11">
        <f t="shared" si="5"/>
        <v>421</v>
      </c>
      <c r="U23" s="11">
        <f t="shared" si="5"/>
        <v>319</v>
      </c>
      <c r="V23" s="11">
        <f t="shared" si="5"/>
        <v>-3548</v>
      </c>
      <c r="W23" s="11">
        <f t="shared" si="5"/>
        <v>8514</v>
      </c>
      <c r="X23" s="11">
        <f t="shared" si="5"/>
        <v>4418</v>
      </c>
      <c r="Y23" s="11">
        <f t="shared" si="5"/>
        <v>13901</v>
      </c>
      <c r="Z23" s="11">
        <f t="shared" si="5"/>
        <v>7152</v>
      </c>
      <c r="AA23" s="11">
        <f t="shared" si="5"/>
        <v>21324</v>
      </c>
      <c r="AB23" s="11">
        <f t="shared" si="5"/>
        <v>27267</v>
      </c>
      <c r="AC23" s="11">
        <f t="shared" si="5"/>
        <v>11848</v>
      </c>
      <c r="AD23" s="11">
        <f t="shared" si="5"/>
        <v>-9170</v>
      </c>
      <c r="AE23" s="11">
        <f t="shared" si="5"/>
        <v>-35009</v>
      </c>
      <c r="AF23" s="11">
        <f t="shared" si="5"/>
        <v>4218</v>
      </c>
      <c r="AG23" s="11">
        <f t="shared" si="2"/>
        <v>156272.15000000002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5.5703125" customWidth="1"/>
    <col min="2" max="32" width="16" customWidth="1"/>
  </cols>
  <sheetData>
    <row r="1" spans="1:32" ht="18.75" x14ac:dyDescent="0.3">
      <c r="A1" s="9" t="s">
        <v>310</v>
      </c>
    </row>
    <row r="2" spans="1:32" x14ac:dyDescent="0.25">
      <c r="A2" s="6" t="s">
        <v>103</v>
      </c>
    </row>
    <row r="3" spans="1:32" x14ac:dyDescent="0.25">
      <c r="A3" s="70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</row>
    <row r="4" spans="1:32" x14ac:dyDescent="0.25">
      <c r="A4" s="10" t="s">
        <v>311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x14ac:dyDescent="0.25">
      <c r="A5" s="10" t="s">
        <v>312</v>
      </c>
      <c r="B5" s="28">
        <v>52243.58</v>
      </c>
      <c r="C5" s="28"/>
      <c r="D5" s="28"/>
      <c r="E5" s="28">
        <v>11389</v>
      </c>
      <c r="F5" s="28"/>
      <c r="G5" s="28">
        <v>1971</v>
      </c>
      <c r="H5" s="28">
        <v>11796</v>
      </c>
      <c r="I5" s="28"/>
      <c r="J5" s="28">
        <v>950.03</v>
      </c>
      <c r="K5" s="28">
        <v>4864</v>
      </c>
      <c r="L5" s="28">
        <v>7142</v>
      </c>
      <c r="M5" s="28">
        <v>24692</v>
      </c>
      <c r="N5" s="28">
        <v>13502</v>
      </c>
      <c r="O5" s="28">
        <v>807.13</v>
      </c>
      <c r="P5" s="28">
        <v>2169</v>
      </c>
      <c r="Q5" s="28">
        <v>1898</v>
      </c>
      <c r="R5" s="28"/>
      <c r="S5" s="28"/>
      <c r="T5" s="28">
        <v>459.62</v>
      </c>
      <c r="U5" s="28"/>
      <c r="V5" s="28">
        <v>77.650000000000006</v>
      </c>
      <c r="W5" s="28">
        <v>5338</v>
      </c>
      <c r="X5" s="10">
        <v>1139.9174700000001</v>
      </c>
      <c r="Y5" s="28">
        <v>6243.44</v>
      </c>
      <c r="Z5" s="28">
        <v>2908</v>
      </c>
      <c r="AA5" s="28"/>
      <c r="AB5" s="28">
        <v>6750</v>
      </c>
      <c r="AC5" s="10">
        <v>185.29</v>
      </c>
      <c r="AD5" s="10">
        <v>42.65</v>
      </c>
      <c r="AE5" s="10">
        <v>1157.81</v>
      </c>
      <c r="AF5" s="28"/>
    </row>
    <row r="6" spans="1:32" x14ac:dyDescent="0.25">
      <c r="A6" s="10" t="s">
        <v>311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10"/>
      <c r="Y6" s="28"/>
      <c r="Z6" s="28"/>
      <c r="AA6" s="28"/>
      <c r="AB6" s="28"/>
      <c r="AC6" s="10"/>
      <c r="AD6" s="10"/>
      <c r="AE6" s="10"/>
      <c r="AF6" s="28"/>
    </row>
    <row r="7" spans="1:32" x14ac:dyDescent="0.25">
      <c r="A7" s="10" t="s">
        <v>313</v>
      </c>
      <c r="B7" s="28">
        <v>34990.1</v>
      </c>
      <c r="C7" s="28"/>
      <c r="D7" s="28"/>
      <c r="E7" s="28">
        <v>48771</v>
      </c>
      <c r="F7" s="28"/>
      <c r="G7" s="28">
        <v>47588</v>
      </c>
      <c r="H7" s="28">
        <v>39775</v>
      </c>
      <c r="I7" s="28"/>
      <c r="J7" s="28">
        <v>2273.23</v>
      </c>
      <c r="K7" s="28">
        <v>16279.7</v>
      </c>
      <c r="L7" s="28">
        <v>39102</v>
      </c>
      <c r="M7" s="28">
        <v>68701</v>
      </c>
      <c r="N7" s="28">
        <v>25011</v>
      </c>
      <c r="O7" s="28">
        <v>3839</v>
      </c>
      <c r="P7" s="28">
        <v>9309</v>
      </c>
      <c r="Q7" s="28">
        <v>23758</v>
      </c>
      <c r="R7" s="28"/>
      <c r="S7" s="28"/>
      <c r="T7" s="28">
        <v>324.72000000000003</v>
      </c>
      <c r="U7" s="28"/>
      <c r="V7" s="28">
        <v>2224.5700000000002</v>
      </c>
      <c r="W7" s="28">
        <v>32583</v>
      </c>
      <c r="X7" s="10">
        <v>22216.07129</v>
      </c>
      <c r="Y7" s="28">
        <v>25553.08</v>
      </c>
      <c r="Z7" s="28">
        <v>26700</v>
      </c>
      <c r="AA7" s="28"/>
      <c r="AB7" s="28">
        <v>59558</v>
      </c>
      <c r="AC7" s="10">
        <v>988.44</v>
      </c>
      <c r="AD7" s="10">
        <v>462.38</v>
      </c>
      <c r="AE7" s="10">
        <v>18523.57</v>
      </c>
      <c r="AF7" s="28"/>
    </row>
    <row r="8" spans="1:32" x14ac:dyDescent="0.25">
      <c r="A8" s="10" t="s">
        <v>314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10"/>
      <c r="Y8" s="28"/>
      <c r="Z8" s="28"/>
      <c r="AA8" s="28"/>
      <c r="AB8" s="28"/>
      <c r="AC8" s="10"/>
      <c r="AD8" s="10"/>
      <c r="AE8" s="10"/>
      <c r="AF8" s="28"/>
    </row>
    <row r="9" spans="1:32" s="4" customFormat="1" x14ac:dyDescent="0.25">
      <c r="A9" s="11" t="s">
        <v>315</v>
      </c>
      <c r="B9" s="29">
        <v>87233.68</v>
      </c>
      <c r="C9" s="29"/>
      <c r="D9" s="29"/>
      <c r="E9" s="29">
        <v>60160</v>
      </c>
      <c r="F9" s="29"/>
      <c r="G9" s="29">
        <v>49559</v>
      </c>
      <c r="H9" s="29">
        <v>51571</v>
      </c>
      <c r="I9" s="29"/>
      <c r="J9" s="29">
        <v>3223.26</v>
      </c>
      <c r="K9" s="29">
        <v>21143.71</v>
      </c>
      <c r="L9" s="29">
        <v>46244</v>
      </c>
      <c r="M9" s="29">
        <v>93393</v>
      </c>
      <c r="N9" s="29">
        <v>38513</v>
      </c>
      <c r="O9" s="29">
        <v>4646.16</v>
      </c>
      <c r="P9" s="29">
        <v>11478</v>
      </c>
      <c r="Q9" s="29">
        <v>25656</v>
      </c>
      <c r="R9" s="29"/>
      <c r="S9" s="29"/>
      <c r="T9" s="29">
        <v>784.34</v>
      </c>
      <c r="U9" s="29"/>
      <c r="V9" s="29">
        <v>2302.2199999999998</v>
      </c>
      <c r="W9" s="29">
        <v>37922</v>
      </c>
      <c r="X9" s="11">
        <v>23355.98876</v>
      </c>
      <c r="Y9" s="29">
        <v>31796.52</v>
      </c>
      <c r="Z9" s="29">
        <v>29609</v>
      </c>
      <c r="AA9" s="29"/>
      <c r="AB9" s="29">
        <v>66308</v>
      </c>
      <c r="AC9" s="11">
        <v>1173.73</v>
      </c>
      <c r="AD9" s="11">
        <v>505.03</v>
      </c>
      <c r="AE9" s="11">
        <v>19681.38</v>
      </c>
      <c r="AF9" s="29"/>
    </row>
    <row r="10" spans="1:32" s="4" customFormat="1" x14ac:dyDescent="0.25">
      <c r="A10" s="11" t="s">
        <v>316</v>
      </c>
      <c r="B10" s="29">
        <v>35824.199999999997</v>
      </c>
      <c r="C10" s="29"/>
      <c r="D10" s="29"/>
      <c r="E10" s="29">
        <v>46417</v>
      </c>
      <c r="F10" s="29"/>
      <c r="G10" s="29">
        <v>32523</v>
      </c>
      <c r="H10" s="29">
        <v>23887</v>
      </c>
      <c r="I10" s="29"/>
      <c r="J10" s="29">
        <v>5876.78</v>
      </c>
      <c r="K10" s="29">
        <v>17231.189999999999</v>
      </c>
      <c r="L10" s="29">
        <v>37454</v>
      </c>
      <c r="M10" s="29">
        <v>84767</v>
      </c>
      <c r="N10" s="29">
        <v>34724</v>
      </c>
      <c r="O10" s="29">
        <v>5424.42</v>
      </c>
      <c r="P10" s="29">
        <v>13512</v>
      </c>
      <c r="Q10" s="29">
        <v>14678</v>
      </c>
      <c r="R10" s="29"/>
      <c r="S10" s="29"/>
      <c r="T10" s="29">
        <v>124.12</v>
      </c>
      <c r="U10" s="29"/>
      <c r="V10" s="29">
        <v>5941.91</v>
      </c>
      <c r="W10" s="29">
        <v>33906</v>
      </c>
      <c r="X10" s="11">
        <v>21053.191630000001</v>
      </c>
      <c r="Y10" s="29">
        <v>27125.93</v>
      </c>
      <c r="Z10" s="29">
        <v>7296</v>
      </c>
      <c r="AA10" s="29"/>
      <c r="AB10" s="29">
        <v>55335</v>
      </c>
      <c r="AC10" s="11">
        <v>600.82000000000005</v>
      </c>
      <c r="AD10" s="11">
        <v>180.05</v>
      </c>
      <c r="AE10" s="11">
        <v>24006.14</v>
      </c>
      <c r="AF10" s="29"/>
    </row>
    <row r="11" spans="1:32" s="4" customFormat="1" x14ac:dyDescent="0.25">
      <c r="A11" s="11" t="s">
        <v>317</v>
      </c>
      <c r="B11" s="29">
        <v>299287.18</v>
      </c>
      <c r="C11" s="29"/>
      <c r="D11" s="29"/>
      <c r="E11" s="29">
        <v>310016</v>
      </c>
      <c r="F11" s="29"/>
      <c r="G11" s="29">
        <v>129031</v>
      </c>
      <c r="H11" s="29">
        <v>152930</v>
      </c>
      <c r="I11" s="29"/>
      <c r="J11" s="29">
        <v>11064.58</v>
      </c>
      <c r="K11" s="29">
        <v>86599.92</v>
      </c>
      <c r="L11" s="29">
        <v>307335</v>
      </c>
      <c r="M11" s="29">
        <v>537031</v>
      </c>
      <c r="N11" s="29">
        <v>212935</v>
      </c>
      <c r="O11" s="29">
        <v>21752.44</v>
      </c>
      <c r="P11" s="29">
        <v>45640</v>
      </c>
      <c r="Q11" s="29">
        <v>54049</v>
      </c>
      <c r="R11" s="29"/>
      <c r="S11" s="29"/>
      <c r="T11" s="29">
        <v>2142.6799999999998</v>
      </c>
      <c r="U11" s="29"/>
      <c r="V11" s="29">
        <v>11169.06</v>
      </c>
      <c r="W11" s="29">
        <v>247441</v>
      </c>
      <c r="X11" s="11">
        <v>72940.083289999995</v>
      </c>
      <c r="Y11" s="29">
        <v>175038.13</v>
      </c>
      <c r="Z11" s="29">
        <v>40147</v>
      </c>
      <c r="AA11" s="29"/>
      <c r="AB11" s="29">
        <v>291533</v>
      </c>
      <c r="AC11" s="11">
        <v>9554.75</v>
      </c>
      <c r="AD11" s="11">
        <v>3639.57</v>
      </c>
      <c r="AE11" s="11">
        <v>81651.320000000007</v>
      </c>
      <c r="AF11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6.4257812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9" t="s">
        <v>253</v>
      </c>
    </row>
    <row r="2" spans="1:33" x14ac:dyDescent="0.25">
      <c r="A2" s="6" t="s">
        <v>103</v>
      </c>
    </row>
    <row r="3" spans="1:33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x14ac:dyDescent="0.25">
      <c r="A4" s="3" t="s">
        <v>200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1"/>
    </row>
    <row r="5" spans="1:33" x14ac:dyDescent="0.25">
      <c r="A5" s="2" t="s">
        <v>201</v>
      </c>
      <c r="B5" s="10">
        <v>214600</v>
      </c>
      <c r="C5" s="10">
        <v>45687</v>
      </c>
      <c r="D5" s="10">
        <v>20000</v>
      </c>
      <c r="E5" s="10">
        <v>11023</v>
      </c>
      <c r="F5" s="10">
        <v>91283</v>
      </c>
      <c r="G5" s="10">
        <v>29881</v>
      </c>
      <c r="H5" s="10">
        <v>87177</v>
      </c>
      <c r="I5" s="10">
        <v>395000</v>
      </c>
      <c r="J5" s="10">
        <v>55300</v>
      </c>
      <c r="K5" s="10">
        <v>90480.37</v>
      </c>
      <c r="L5" s="10">
        <v>71278</v>
      </c>
      <c r="M5" s="10">
        <v>49103</v>
      </c>
      <c r="N5" s="10">
        <v>28025</v>
      </c>
      <c r="O5" s="10">
        <v>60500</v>
      </c>
      <c r="P5" s="10">
        <v>108623</v>
      </c>
      <c r="Q5" s="10">
        <v>21077</v>
      </c>
      <c r="R5" s="10">
        <v>114890.77</v>
      </c>
      <c r="S5" s="10">
        <v>937500</v>
      </c>
      <c r="T5" s="10">
        <v>49579</v>
      </c>
      <c r="U5" s="10">
        <v>144829</v>
      </c>
      <c r="V5" s="10">
        <v>29604</v>
      </c>
      <c r="W5" s="10">
        <v>25198</v>
      </c>
      <c r="X5" s="10">
        <v>44900</v>
      </c>
      <c r="Y5" s="10">
        <v>21562</v>
      </c>
      <c r="Z5" s="10">
        <v>25916</v>
      </c>
      <c r="AA5" s="10">
        <v>57610</v>
      </c>
      <c r="AB5" s="10">
        <v>99446</v>
      </c>
      <c r="AC5" s="10">
        <v>82400</v>
      </c>
      <c r="AD5" s="10">
        <v>462000</v>
      </c>
      <c r="AE5" s="10">
        <v>390500</v>
      </c>
      <c r="AF5" s="10">
        <v>36818</v>
      </c>
      <c r="AG5" s="11">
        <f t="shared" ref="AG5:AG12" si="0">SUM(B5:AF5)</f>
        <v>3901790.14</v>
      </c>
    </row>
    <row r="6" spans="1:33" x14ac:dyDescent="0.25">
      <c r="A6" s="2" t="s">
        <v>202</v>
      </c>
      <c r="B6" s="10">
        <v>918</v>
      </c>
      <c r="C6" s="10">
        <v>164613</v>
      </c>
      <c r="D6" s="10">
        <v>540296.20007999998</v>
      </c>
      <c r="E6" s="10">
        <v>854172</v>
      </c>
      <c r="F6" s="10">
        <v>38624</v>
      </c>
      <c r="G6" s="10">
        <v>170094</v>
      </c>
      <c r="H6" s="10">
        <v>238040</v>
      </c>
      <c r="I6" s="10">
        <v>427912.81</v>
      </c>
      <c r="J6" s="10"/>
      <c r="K6" s="10">
        <v>34880.51</v>
      </c>
      <c r="L6" s="10">
        <v>294356</v>
      </c>
      <c r="M6" s="10">
        <v>898045</v>
      </c>
      <c r="N6" s="10">
        <v>296672</v>
      </c>
      <c r="O6" s="10"/>
      <c r="P6" s="10">
        <v>74812</v>
      </c>
      <c r="Q6" s="10">
        <v>67053</v>
      </c>
      <c r="R6" s="10">
        <v>36785.730000000003</v>
      </c>
      <c r="S6" s="10">
        <v>714.23</v>
      </c>
      <c r="T6" s="10"/>
      <c r="U6" s="10">
        <v>19443</v>
      </c>
      <c r="V6" s="10">
        <v>14609</v>
      </c>
      <c r="W6" s="10">
        <v>213582</v>
      </c>
      <c r="X6" s="10">
        <v>105482</v>
      </c>
      <c r="Y6" s="10">
        <v>279728</v>
      </c>
      <c r="Z6" s="10">
        <v>200894</v>
      </c>
      <c r="AA6" s="10">
        <v>572571</v>
      </c>
      <c r="AB6" s="10">
        <v>271676</v>
      </c>
      <c r="AC6" s="10">
        <v>1837983</v>
      </c>
      <c r="AD6" s="10">
        <v>26</v>
      </c>
      <c r="AE6" s="10">
        <v>13373</v>
      </c>
      <c r="AF6" s="10">
        <v>77514</v>
      </c>
      <c r="AG6" s="11">
        <f t="shared" si="0"/>
        <v>7744869.4800799992</v>
      </c>
    </row>
    <row r="7" spans="1:33" ht="15" customHeight="1" x14ac:dyDescent="0.25">
      <c r="A7" s="2" t="s">
        <v>254</v>
      </c>
      <c r="B7" s="10">
        <v>2</v>
      </c>
      <c r="C7" s="10">
        <v>6</v>
      </c>
      <c r="D7" s="10">
        <v>-74.187426207840701</v>
      </c>
      <c r="E7" s="10">
        <v>2870</v>
      </c>
      <c r="F7" s="10">
        <v>-1026</v>
      </c>
      <c r="G7" s="10">
        <v>206</v>
      </c>
      <c r="H7" s="10">
        <v>5884</v>
      </c>
      <c r="I7" s="10">
        <v>27724.79</v>
      </c>
      <c r="J7" s="10">
        <v>-60</v>
      </c>
      <c r="K7" s="10">
        <v>-14.73</v>
      </c>
      <c r="L7" s="10">
        <v>-429</v>
      </c>
      <c r="M7" s="10">
        <v>2471</v>
      </c>
      <c r="N7" s="10">
        <v>15</v>
      </c>
      <c r="O7" s="10">
        <v>-27.63</v>
      </c>
      <c r="P7" s="10">
        <v>11</v>
      </c>
      <c r="Q7" s="10">
        <v>9</v>
      </c>
      <c r="R7" s="10">
        <v>1.04</v>
      </c>
      <c r="S7" s="10">
        <v>16881.849999999999</v>
      </c>
      <c r="T7" s="10"/>
      <c r="U7" s="10">
        <v>-342</v>
      </c>
      <c r="V7" s="10">
        <v>3</v>
      </c>
      <c r="W7" s="10">
        <v>-101</v>
      </c>
      <c r="X7" s="10">
        <v>216</v>
      </c>
      <c r="Y7" s="10">
        <v>-3407</v>
      </c>
      <c r="Z7" s="10">
        <v>-3662</v>
      </c>
      <c r="AA7" s="10">
        <v>1043</v>
      </c>
      <c r="AB7" s="10">
        <v>8662</v>
      </c>
      <c r="AC7" s="10">
        <v>511972</v>
      </c>
      <c r="AD7" s="10">
        <v>12240</v>
      </c>
      <c r="AE7" s="10">
        <v>14171</v>
      </c>
      <c r="AF7" s="10">
        <v>-48</v>
      </c>
      <c r="AG7" s="11">
        <f t="shared" si="0"/>
        <v>595197.13257379213</v>
      </c>
    </row>
    <row r="8" spans="1:33" ht="15" customHeight="1" x14ac:dyDescent="0.25">
      <c r="A8" s="2" t="s">
        <v>255</v>
      </c>
      <c r="B8" s="10">
        <v>1</v>
      </c>
      <c r="C8" s="10">
        <v>7</v>
      </c>
      <c r="D8" s="10">
        <v>-190.53</v>
      </c>
      <c r="E8" s="10">
        <v>7777</v>
      </c>
      <c r="F8" s="10">
        <v>13</v>
      </c>
      <c r="G8" s="10">
        <v>1531</v>
      </c>
      <c r="H8" s="10"/>
      <c r="I8" s="10">
        <v>27724.79</v>
      </c>
      <c r="J8" s="10">
        <v>225</v>
      </c>
      <c r="K8" s="10">
        <v>-53.69</v>
      </c>
      <c r="L8" s="10">
        <v>-1784</v>
      </c>
      <c r="M8" s="10">
        <v>7906</v>
      </c>
      <c r="N8" s="10">
        <v>60</v>
      </c>
      <c r="O8" s="10">
        <v>-81.53</v>
      </c>
      <c r="P8" s="10">
        <v>31</v>
      </c>
      <c r="Q8" s="10">
        <v>37</v>
      </c>
      <c r="R8" s="10">
        <v>3.05</v>
      </c>
      <c r="S8" s="10">
        <v>174806.46</v>
      </c>
      <c r="T8" s="10"/>
      <c r="U8" s="10">
        <v>1</v>
      </c>
      <c r="V8" s="10">
        <v>14</v>
      </c>
      <c r="W8" s="10">
        <v>-521</v>
      </c>
      <c r="X8" s="10">
        <v>1120</v>
      </c>
      <c r="Y8" s="10">
        <v>7</v>
      </c>
      <c r="Z8" s="10"/>
      <c r="AA8" s="10">
        <v>1550</v>
      </c>
      <c r="AB8" s="10">
        <v>45588</v>
      </c>
      <c r="AC8" s="10">
        <v>1307886</v>
      </c>
      <c r="AD8" s="10">
        <v>529343</v>
      </c>
      <c r="AE8" s="10">
        <v>247291</v>
      </c>
      <c r="AF8" s="10">
        <v>-181</v>
      </c>
      <c r="AG8" s="11">
        <f t="shared" si="0"/>
        <v>2350110.5499999998</v>
      </c>
    </row>
    <row r="9" spans="1:33" ht="15" customHeight="1" x14ac:dyDescent="0.25">
      <c r="A9" s="17" t="s">
        <v>203</v>
      </c>
      <c r="B9" s="10">
        <f>B7+B8</f>
        <v>3</v>
      </c>
      <c r="C9" s="10">
        <f t="shared" ref="C9:AF9" si="1">C7+C8</f>
        <v>13</v>
      </c>
      <c r="D9" s="10">
        <f t="shared" si="1"/>
        <v>-264.71742620784073</v>
      </c>
      <c r="E9" s="10">
        <f t="shared" si="1"/>
        <v>10647</v>
      </c>
      <c r="F9" s="10">
        <f t="shared" si="1"/>
        <v>-1013</v>
      </c>
      <c r="G9" s="10">
        <f t="shared" si="1"/>
        <v>1737</v>
      </c>
      <c r="H9" s="10">
        <f t="shared" si="1"/>
        <v>5884</v>
      </c>
      <c r="I9" s="10">
        <f t="shared" si="1"/>
        <v>55449.58</v>
      </c>
      <c r="J9" s="10">
        <f t="shared" si="1"/>
        <v>165</v>
      </c>
      <c r="K9" s="10">
        <f t="shared" si="1"/>
        <v>-68.42</v>
      </c>
      <c r="L9" s="10">
        <f t="shared" si="1"/>
        <v>-2213</v>
      </c>
      <c r="M9" s="10">
        <f t="shared" si="1"/>
        <v>10377</v>
      </c>
      <c r="N9" s="10">
        <f t="shared" si="1"/>
        <v>75</v>
      </c>
      <c r="O9" s="10">
        <f t="shared" si="1"/>
        <v>-109.16</v>
      </c>
      <c r="P9" s="10">
        <f t="shared" si="1"/>
        <v>42</v>
      </c>
      <c r="Q9" s="10">
        <f t="shared" si="1"/>
        <v>46</v>
      </c>
      <c r="R9" s="10">
        <f t="shared" si="1"/>
        <v>4.09</v>
      </c>
      <c r="S9" s="10">
        <f t="shared" si="1"/>
        <v>191688.31</v>
      </c>
      <c r="T9" s="10">
        <f t="shared" si="1"/>
        <v>0</v>
      </c>
      <c r="U9" s="10">
        <f t="shared" si="1"/>
        <v>-341</v>
      </c>
      <c r="V9" s="10">
        <f t="shared" si="1"/>
        <v>17</v>
      </c>
      <c r="W9" s="10">
        <f t="shared" si="1"/>
        <v>-622</v>
      </c>
      <c r="X9" s="10">
        <f t="shared" si="1"/>
        <v>1336</v>
      </c>
      <c r="Y9" s="10">
        <f t="shared" si="1"/>
        <v>-3400</v>
      </c>
      <c r="Z9" s="10">
        <f t="shared" si="1"/>
        <v>-3662</v>
      </c>
      <c r="AA9" s="10">
        <f t="shared" si="1"/>
        <v>2593</v>
      </c>
      <c r="AB9" s="10">
        <f t="shared" si="1"/>
        <v>54250</v>
      </c>
      <c r="AC9" s="10">
        <f t="shared" si="1"/>
        <v>1819858</v>
      </c>
      <c r="AD9" s="10">
        <f t="shared" si="1"/>
        <v>541583</v>
      </c>
      <c r="AE9" s="10">
        <f t="shared" si="1"/>
        <v>261462</v>
      </c>
      <c r="AF9" s="10">
        <f t="shared" si="1"/>
        <v>-229</v>
      </c>
      <c r="AG9" s="11">
        <f t="shared" si="0"/>
        <v>2945307.6825737921</v>
      </c>
    </row>
    <row r="10" spans="1:33" x14ac:dyDescent="0.25">
      <c r="A10" s="2" t="s">
        <v>204</v>
      </c>
      <c r="B10" s="10"/>
      <c r="C10" s="10"/>
      <c r="D10" s="10"/>
      <c r="E10" s="10"/>
      <c r="F10" s="10"/>
      <c r="G10" s="10">
        <v>10000</v>
      </c>
      <c r="H10" s="10"/>
      <c r="I10" s="10"/>
      <c r="J10" s="10"/>
      <c r="K10" s="10"/>
      <c r="L10" s="10">
        <v>52900</v>
      </c>
      <c r="M10" s="10">
        <v>25500</v>
      </c>
      <c r="N10" s="10"/>
      <c r="O10" s="10"/>
      <c r="P10" s="10"/>
      <c r="Q10" s="10">
        <v>10017</v>
      </c>
      <c r="R10" s="10">
        <v>11100</v>
      </c>
      <c r="S10" s="10">
        <v>89500</v>
      </c>
      <c r="T10" s="10"/>
      <c r="U10" s="10">
        <v>25000</v>
      </c>
      <c r="V10" s="10"/>
      <c r="W10" s="10">
        <v>23000</v>
      </c>
      <c r="X10" s="10">
        <v>12600</v>
      </c>
      <c r="Y10" s="10"/>
      <c r="Z10" s="10"/>
      <c r="AA10" s="10">
        <v>72000</v>
      </c>
      <c r="AB10" s="10">
        <v>18500</v>
      </c>
      <c r="AC10" s="10"/>
      <c r="AD10" s="10">
        <v>75000</v>
      </c>
      <c r="AE10" s="10">
        <v>90000</v>
      </c>
      <c r="AF10" s="10"/>
      <c r="AG10" s="11">
        <f t="shared" si="0"/>
        <v>515117</v>
      </c>
    </row>
    <row r="11" spans="1:33" x14ac:dyDescent="0.25">
      <c r="A11" s="2" t="s">
        <v>36</v>
      </c>
      <c r="B11" s="10">
        <f>B12-B10-B9-B6-B5</f>
        <v>0</v>
      </c>
      <c r="C11" s="10">
        <f t="shared" ref="C11:AF11" si="2">C12-C10-C9-C6-C5</f>
        <v>0</v>
      </c>
      <c r="D11" s="10">
        <f t="shared" si="2"/>
        <v>-1.1641532182693481E-10</v>
      </c>
      <c r="E11" s="10">
        <f t="shared" si="2"/>
        <v>0</v>
      </c>
      <c r="F11" s="10">
        <f t="shared" si="2"/>
        <v>0</v>
      </c>
      <c r="G11" s="10">
        <f t="shared" si="2"/>
        <v>0</v>
      </c>
      <c r="H11" s="10">
        <f t="shared" si="2"/>
        <v>36</v>
      </c>
      <c r="I11" s="10">
        <f t="shared" si="2"/>
        <v>0</v>
      </c>
      <c r="J11" s="10">
        <f t="shared" si="2"/>
        <v>-1</v>
      </c>
      <c r="K11" s="10">
        <f t="shared" si="2"/>
        <v>3269.2399999999907</v>
      </c>
      <c r="L11" s="10">
        <f t="shared" si="2"/>
        <v>1</v>
      </c>
      <c r="M11" s="10">
        <f t="shared" si="2"/>
        <v>14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464</v>
      </c>
      <c r="R11" s="10">
        <f t="shared" si="2"/>
        <v>0</v>
      </c>
      <c r="S11" s="10">
        <f t="shared" si="2"/>
        <v>0</v>
      </c>
      <c r="T11" s="10">
        <f t="shared" si="2"/>
        <v>0</v>
      </c>
      <c r="U11" s="10">
        <f t="shared" si="2"/>
        <v>2232</v>
      </c>
      <c r="V11" s="10">
        <f t="shared" si="2"/>
        <v>1</v>
      </c>
      <c r="W11" s="10">
        <f t="shared" si="2"/>
        <v>1</v>
      </c>
      <c r="X11" s="10">
        <f t="shared" si="2"/>
        <v>-1</v>
      </c>
      <c r="Y11" s="10">
        <f t="shared" si="2"/>
        <v>0</v>
      </c>
      <c r="Z11" s="10">
        <f t="shared" si="2"/>
        <v>0</v>
      </c>
      <c r="AA11" s="10">
        <f t="shared" si="2"/>
        <v>13156</v>
      </c>
      <c r="AB11" s="10">
        <f t="shared" si="2"/>
        <v>0</v>
      </c>
      <c r="AC11" s="10">
        <f t="shared" si="2"/>
        <v>-1</v>
      </c>
      <c r="AD11" s="10">
        <f t="shared" si="2"/>
        <v>0</v>
      </c>
      <c r="AE11" s="10">
        <f t="shared" si="2"/>
        <v>0</v>
      </c>
      <c r="AF11" s="10">
        <f t="shared" si="2"/>
        <v>-1</v>
      </c>
      <c r="AG11" s="11">
        <f t="shared" si="0"/>
        <v>19170.239999999874</v>
      </c>
    </row>
    <row r="12" spans="1:33" s="8" customFormat="1" x14ac:dyDescent="0.25">
      <c r="A12" s="3" t="s">
        <v>45</v>
      </c>
      <c r="B12" s="11">
        <v>215521</v>
      </c>
      <c r="C12" s="11">
        <v>210313</v>
      </c>
      <c r="D12" s="11">
        <v>560031.48265379202</v>
      </c>
      <c r="E12" s="11">
        <v>875842</v>
      </c>
      <c r="F12" s="11">
        <v>128894</v>
      </c>
      <c r="G12" s="11">
        <v>211712</v>
      </c>
      <c r="H12" s="11">
        <v>331137</v>
      </c>
      <c r="I12" s="11">
        <v>878362.39</v>
      </c>
      <c r="J12" s="11">
        <v>55464</v>
      </c>
      <c r="K12" s="11">
        <v>128561.7</v>
      </c>
      <c r="L12" s="11">
        <v>416322</v>
      </c>
      <c r="M12" s="11">
        <v>983039</v>
      </c>
      <c r="N12" s="11">
        <v>324772</v>
      </c>
      <c r="O12" s="11">
        <v>60390.84</v>
      </c>
      <c r="P12" s="11">
        <v>183477</v>
      </c>
      <c r="Q12" s="11">
        <v>98657</v>
      </c>
      <c r="R12" s="11">
        <v>162780.59</v>
      </c>
      <c r="S12" s="11">
        <v>1219402.54</v>
      </c>
      <c r="T12" s="11">
        <v>49579</v>
      </c>
      <c r="U12" s="11">
        <v>191163</v>
      </c>
      <c r="V12" s="11">
        <v>44231</v>
      </c>
      <c r="W12" s="11">
        <v>261159</v>
      </c>
      <c r="X12" s="11">
        <v>164317</v>
      </c>
      <c r="Y12" s="11">
        <v>297890</v>
      </c>
      <c r="Z12" s="11">
        <v>223148</v>
      </c>
      <c r="AA12" s="11">
        <v>717930</v>
      </c>
      <c r="AB12" s="11">
        <v>443872</v>
      </c>
      <c r="AC12" s="11">
        <v>3740240</v>
      </c>
      <c r="AD12" s="11">
        <v>1078609</v>
      </c>
      <c r="AE12" s="11">
        <v>755335</v>
      </c>
      <c r="AF12" s="11">
        <v>114102</v>
      </c>
      <c r="AG12" s="11">
        <f t="shared" si="0"/>
        <v>15126254.542653792</v>
      </c>
    </row>
    <row r="13" spans="1:33" s="8" customFormat="1" x14ac:dyDescent="0.25">
      <c r="A13" s="3" t="s">
        <v>205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x14ac:dyDescent="0.25">
      <c r="A14" s="2" t="s">
        <v>206</v>
      </c>
      <c r="B14" s="10">
        <v>118135</v>
      </c>
      <c r="C14" s="10">
        <v>43407</v>
      </c>
      <c r="D14" s="10">
        <v>359090.98</v>
      </c>
      <c r="E14" s="10">
        <v>673560</v>
      </c>
      <c r="F14" s="10">
        <v>123168</v>
      </c>
      <c r="G14" s="10">
        <v>152874</v>
      </c>
      <c r="H14" s="10">
        <v>147094</v>
      </c>
      <c r="I14" s="10">
        <v>697655.86</v>
      </c>
      <c r="J14" s="10">
        <v>9068</v>
      </c>
      <c r="K14" s="10">
        <v>122946.55</v>
      </c>
      <c r="L14" s="10">
        <v>370584</v>
      </c>
      <c r="M14" s="10">
        <v>906870</v>
      </c>
      <c r="N14" s="10">
        <v>285528</v>
      </c>
      <c r="O14" s="10">
        <v>34431.57</v>
      </c>
      <c r="P14" s="10">
        <v>84559</v>
      </c>
      <c r="Q14" s="10">
        <v>83952</v>
      </c>
      <c r="R14" s="10">
        <v>31806.22</v>
      </c>
      <c r="S14" s="10">
        <v>281911.7</v>
      </c>
      <c r="T14" s="10">
        <v>14834</v>
      </c>
      <c r="U14" s="10">
        <v>93790</v>
      </c>
      <c r="V14" s="10">
        <v>15514</v>
      </c>
      <c r="W14" s="10">
        <v>237995</v>
      </c>
      <c r="X14" s="10">
        <v>115786</v>
      </c>
      <c r="Y14" s="10">
        <v>248469</v>
      </c>
      <c r="Z14" s="10">
        <v>143733</v>
      </c>
      <c r="AA14" s="10">
        <v>461029</v>
      </c>
      <c r="AB14" s="10">
        <v>360616</v>
      </c>
      <c r="AC14" s="10">
        <v>2088520</v>
      </c>
      <c r="AD14" s="10">
        <v>2696609</v>
      </c>
      <c r="AE14" s="10">
        <v>192971</v>
      </c>
      <c r="AF14" s="10">
        <v>73178</v>
      </c>
      <c r="AG14" s="11">
        <f t="shared" ref="AG14:AG30" si="3">SUM(B14:AF14)</f>
        <v>11269685.879999999</v>
      </c>
    </row>
    <row r="15" spans="1:33" x14ac:dyDescent="0.25">
      <c r="A15" s="2" t="s">
        <v>207</v>
      </c>
      <c r="B15" s="10">
        <v>78479</v>
      </c>
      <c r="C15" s="10">
        <v>152060</v>
      </c>
      <c r="D15" s="10">
        <v>922215.45</v>
      </c>
      <c r="E15" s="10">
        <v>1829075</v>
      </c>
      <c r="F15" s="10">
        <v>244214</v>
      </c>
      <c r="G15" s="10">
        <v>1137193</v>
      </c>
      <c r="H15" s="10">
        <v>881127</v>
      </c>
      <c r="I15" s="10">
        <v>697655.86</v>
      </c>
      <c r="J15" s="10">
        <v>37570</v>
      </c>
      <c r="K15" s="10">
        <v>448029.55</v>
      </c>
      <c r="L15" s="10">
        <v>1541651</v>
      </c>
      <c r="M15" s="10">
        <v>3076517</v>
      </c>
      <c r="N15" s="10">
        <v>1123113</v>
      </c>
      <c r="O15" s="10">
        <v>107721.21</v>
      </c>
      <c r="P15" s="10">
        <v>250826</v>
      </c>
      <c r="Q15" s="10">
        <v>362269</v>
      </c>
      <c r="R15" s="10">
        <v>67154.63</v>
      </c>
      <c r="S15" s="10">
        <v>2919110.06</v>
      </c>
      <c r="T15" s="10">
        <v>37483</v>
      </c>
      <c r="U15" s="10">
        <v>166245</v>
      </c>
      <c r="V15" s="10">
        <v>64392</v>
      </c>
      <c r="W15" s="10">
        <v>1233280</v>
      </c>
      <c r="X15" s="7">
        <v>600551</v>
      </c>
      <c r="Y15" s="10">
        <v>876796</v>
      </c>
      <c r="Z15" s="10">
        <v>932262</v>
      </c>
      <c r="AA15" s="10">
        <v>685269</v>
      </c>
      <c r="AB15" s="10">
        <v>1675061</v>
      </c>
      <c r="AC15" s="10">
        <v>5041254</v>
      </c>
      <c r="AD15" s="10">
        <v>62353</v>
      </c>
      <c r="AE15" s="10">
        <v>3367382</v>
      </c>
      <c r="AF15" s="10">
        <v>274109</v>
      </c>
      <c r="AG15" s="11">
        <f t="shared" si="3"/>
        <v>30892417.760000002</v>
      </c>
    </row>
    <row r="16" spans="1:33" s="33" customFormat="1" x14ac:dyDescent="0.25">
      <c r="A16" s="17" t="s">
        <v>208</v>
      </c>
      <c r="B16" s="32">
        <f>B14+B15</f>
        <v>196614</v>
      </c>
      <c r="C16" s="32">
        <f t="shared" ref="C16:AF16" si="4">C14+C15</f>
        <v>195467</v>
      </c>
      <c r="D16" s="32">
        <f t="shared" si="4"/>
        <v>1281306.43</v>
      </c>
      <c r="E16" s="32">
        <f t="shared" si="4"/>
        <v>2502635</v>
      </c>
      <c r="F16" s="32">
        <f t="shared" si="4"/>
        <v>367382</v>
      </c>
      <c r="G16" s="32">
        <f t="shared" si="4"/>
        <v>1290067</v>
      </c>
      <c r="H16" s="32">
        <f t="shared" si="4"/>
        <v>1028221</v>
      </c>
      <c r="I16" s="32">
        <f t="shared" si="4"/>
        <v>1395311.72</v>
      </c>
      <c r="J16" s="32">
        <f t="shared" si="4"/>
        <v>46638</v>
      </c>
      <c r="K16" s="32">
        <f t="shared" si="4"/>
        <v>570976.1</v>
      </c>
      <c r="L16" s="32">
        <f t="shared" si="4"/>
        <v>1912235</v>
      </c>
      <c r="M16" s="32">
        <f t="shared" si="4"/>
        <v>3983387</v>
      </c>
      <c r="N16" s="32">
        <f t="shared" si="4"/>
        <v>1408641</v>
      </c>
      <c r="O16" s="32">
        <f t="shared" si="4"/>
        <v>142152.78</v>
      </c>
      <c r="P16" s="32">
        <f t="shared" si="4"/>
        <v>335385</v>
      </c>
      <c r="Q16" s="32">
        <f t="shared" si="4"/>
        <v>446221</v>
      </c>
      <c r="R16" s="32">
        <f t="shared" si="4"/>
        <v>98960.85</v>
      </c>
      <c r="S16" s="32">
        <f t="shared" si="4"/>
        <v>3201021.7600000002</v>
      </c>
      <c r="T16" s="32">
        <f t="shared" si="4"/>
        <v>52317</v>
      </c>
      <c r="U16" s="32">
        <f t="shared" si="4"/>
        <v>260035</v>
      </c>
      <c r="V16" s="32">
        <f t="shared" si="4"/>
        <v>79906</v>
      </c>
      <c r="W16" s="32">
        <f t="shared" si="4"/>
        <v>1471275</v>
      </c>
      <c r="X16" s="32">
        <f t="shared" si="4"/>
        <v>716337</v>
      </c>
      <c r="Y16" s="32">
        <f t="shared" si="4"/>
        <v>1125265</v>
      </c>
      <c r="Z16" s="32">
        <f t="shared" si="4"/>
        <v>1075995</v>
      </c>
      <c r="AA16" s="32">
        <f t="shared" si="4"/>
        <v>1146298</v>
      </c>
      <c r="AB16" s="32">
        <f t="shared" si="4"/>
        <v>2035677</v>
      </c>
      <c r="AC16" s="32">
        <f t="shared" si="4"/>
        <v>7129774</v>
      </c>
      <c r="AD16" s="32">
        <f t="shared" si="4"/>
        <v>2758962</v>
      </c>
      <c r="AE16" s="32">
        <f t="shared" si="4"/>
        <v>3560353</v>
      </c>
      <c r="AF16" s="32">
        <f t="shared" si="4"/>
        <v>347287</v>
      </c>
      <c r="AG16" s="11">
        <f t="shared" si="3"/>
        <v>42162103.640000001</v>
      </c>
    </row>
    <row r="17" spans="1:33" x14ac:dyDescent="0.25">
      <c r="A17" s="2" t="s">
        <v>209</v>
      </c>
      <c r="B17" s="10"/>
      <c r="C17" s="10"/>
      <c r="D17" s="10">
        <v>1493.6764000000001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>
        <v>5</v>
      </c>
      <c r="R17" s="10"/>
      <c r="S17" s="10">
        <v>3252.18</v>
      </c>
      <c r="T17" s="10"/>
      <c r="U17" s="10"/>
      <c r="V17" s="10"/>
      <c r="W17" s="10"/>
      <c r="X17" s="10"/>
      <c r="Y17" s="10"/>
      <c r="Z17" s="10"/>
      <c r="AA17" s="10"/>
      <c r="AB17" s="10"/>
      <c r="AC17" s="10">
        <v>32847</v>
      </c>
      <c r="AD17" s="10">
        <v>13877</v>
      </c>
      <c r="AE17" s="10">
        <v>19824</v>
      </c>
      <c r="AF17" s="10"/>
      <c r="AG17" s="11">
        <f t="shared" si="3"/>
        <v>71298.85639999999</v>
      </c>
    </row>
    <row r="18" spans="1:33" x14ac:dyDescent="0.25">
      <c r="A18" s="2" t="s">
        <v>210</v>
      </c>
      <c r="B18" s="10">
        <v>461</v>
      </c>
      <c r="C18" s="10">
        <v>12288</v>
      </c>
      <c r="D18" s="10">
        <v>17564.910049999999</v>
      </c>
      <c r="E18" s="10">
        <v>42497</v>
      </c>
      <c r="F18" s="10">
        <v>5380</v>
      </c>
      <c r="G18" s="10">
        <v>9058</v>
      </c>
      <c r="H18" s="10">
        <v>14773</v>
      </c>
      <c r="I18" s="10">
        <v>34648.980000000003</v>
      </c>
      <c r="J18" s="10">
        <v>2075</v>
      </c>
      <c r="K18" s="10">
        <v>5409.37</v>
      </c>
      <c r="L18" s="10">
        <v>29236</v>
      </c>
      <c r="M18" s="10">
        <v>54974</v>
      </c>
      <c r="N18" s="10">
        <v>15727</v>
      </c>
      <c r="O18" s="10">
        <v>1419.8</v>
      </c>
      <c r="P18" s="10">
        <v>3921</v>
      </c>
      <c r="Q18" s="10">
        <v>3037</v>
      </c>
      <c r="R18" s="10">
        <v>2277.8000000000002</v>
      </c>
      <c r="S18" s="10">
        <v>53905.63</v>
      </c>
      <c r="T18" s="10">
        <v>32</v>
      </c>
      <c r="U18" s="10">
        <v>5145</v>
      </c>
      <c r="V18" s="10">
        <v>792</v>
      </c>
      <c r="W18" s="10">
        <v>9712</v>
      </c>
      <c r="X18" s="10">
        <v>2697</v>
      </c>
      <c r="Y18" s="10">
        <v>23465</v>
      </c>
      <c r="Z18" s="10">
        <v>4391</v>
      </c>
      <c r="AA18" s="10">
        <v>11762</v>
      </c>
      <c r="AB18" s="10">
        <v>30148</v>
      </c>
      <c r="AC18" s="10">
        <v>42503</v>
      </c>
      <c r="AD18" s="10">
        <v>52123</v>
      </c>
      <c r="AE18" s="10">
        <v>43808</v>
      </c>
      <c r="AF18" s="10">
        <v>2965</v>
      </c>
      <c r="AG18" s="11">
        <f t="shared" si="3"/>
        <v>538196.49004999991</v>
      </c>
    </row>
    <row r="19" spans="1:33" x14ac:dyDescent="0.25">
      <c r="A19" s="2" t="s">
        <v>211</v>
      </c>
      <c r="B19" s="10"/>
      <c r="C19" s="10"/>
      <c r="D19" s="10">
        <v>2716.95</v>
      </c>
      <c r="E19" s="10">
        <v>3803</v>
      </c>
      <c r="F19" s="10">
        <v>3909</v>
      </c>
      <c r="G19" s="10">
        <v>18011</v>
      </c>
      <c r="H19" s="10"/>
      <c r="I19" s="10">
        <v>4388.91</v>
      </c>
      <c r="J19" s="10"/>
      <c r="K19" s="10"/>
      <c r="L19" s="10">
        <v>5693</v>
      </c>
      <c r="M19" s="10">
        <v>35405</v>
      </c>
      <c r="N19" s="10">
        <v>2272</v>
      </c>
      <c r="O19" s="10"/>
      <c r="P19" s="10"/>
      <c r="Q19" s="10">
        <v>2720</v>
      </c>
      <c r="R19" s="10"/>
      <c r="S19" s="10"/>
      <c r="T19" s="10"/>
      <c r="U19" s="10"/>
      <c r="V19" s="10">
        <v>666</v>
      </c>
      <c r="W19" s="10">
        <v>3727</v>
      </c>
      <c r="X19" s="10">
        <v>2747</v>
      </c>
      <c r="Y19" s="10">
        <v>1596</v>
      </c>
      <c r="Z19" s="10">
        <v>1860</v>
      </c>
      <c r="AA19" s="10">
        <v>70197</v>
      </c>
      <c r="AB19" s="10">
        <v>5921</v>
      </c>
      <c r="AC19" s="10">
        <v>26863</v>
      </c>
      <c r="AD19" s="10"/>
      <c r="AE19" s="10"/>
      <c r="AF19" s="10">
        <v>1722</v>
      </c>
      <c r="AG19" s="11">
        <f t="shared" si="3"/>
        <v>194217.86</v>
      </c>
    </row>
    <row r="20" spans="1:33" x14ac:dyDescent="0.25">
      <c r="A20" s="17" t="s">
        <v>212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1">
        <f t="shared" si="3"/>
        <v>0</v>
      </c>
    </row>
    <row r="21" spans="1:33" x14ac:dyDescent="0.25">
      <c r="A21" s="2" t="s">
        <v>213</v>
      </c>
      <c r="B21" s="10">
        <v>983</v>
      </c>
      <c r="C21" s="10">
        <v>2728</v>
      </c>
      <c r="D21" s="10">
        <v>421591.64408</v>
      </c>
      <c r="E21" s="10">
        <v>33956</v>
      </c>
      <c r="F21" s="10">
        <v>3705</v>
      </c>
      <c r="G21" s="10">
        <v>2624</v>
      </c>
      <c r="H21" s="10">
        <v>13265</v>
      </c>
      <c r="I21" s="10">
        <v>177529.14</v>
      </c>
      <c r="J21" s="10">
        <v>471</v>
      </c>
      <c r="K21" s="10">
        <v>8405</v>
      </c>
      <c r="L21" s="10">
        <v>14389</v>
      </c>
      <c r="M21" s="10">
        <v>10402</v>
      </c>
      <c r="N21" s="10">
        <v>3641</v>
      </c>
      <c r="O21" s="10">
        <v>1257.54</v>
      </c>
      <c r="P21" s="10">
        <v>2712</v>
      </c>
      <c r="Q21" s="10">
        <v>2569</v>
      </c>
      <c r="R21" s="10">
        <v>5512.37</v>
      </c>
      <c r="S21" s="10">
        <v>84894.61</v>
      </c>
      <c r="T21" s="10">
        <v>135</v>
      </c>
      <c r="U21" s="10">
        <v>6352</v>
      </c>
      <c r="V21" s="10">
        <v>194</v>
      </c>
      <c r="W21" s="10">
        <v>14111</v>
      </c>
      <c r="X21" s="10">
        <v>4493</v>
      </c>
      <c r="Y21" s="10">
        <v>27188</v>
      </c>
      <c r="Z21" s="10">
        <v>4584</v>
      </c>
      <c r="AA21" s="10">
        <v>37059</v>
      </c>
      <c r="AB21" s="10">
        <v>30785</v>
      </c>
      <c r="AC21" s="10">
        <v>1094644</v>
      </c>
      <c r="AD21" s="10">
        <v>194052</v>
      </c>
      <c r="AE21" s="10">
        <v>172335</v>
      </c>
      <c r="AF21" s="10">
        <v>8177</v>
      </c>
      <c r="AG21" s="11">
        <f t="shared" si="3"/>
        <v>2384744.3040800001</v>
      </c>
    </row>
    <row r="22" spans="1:33" x14ac:dyDescent="0.25">
      <c r="A22" s="2" t="s">
        <v>214</v>
      </c>
      <c r="B22" s="10">
        <v>13169</v>
      </c>
      <c r="C22" s="10">
        <v>20685</v>
      </c>
      <c r="D22" s="10">
        <v>1008930.18165</v>
      </c>
      <c r="E22" s="10">
        <v>216454</v>
      </c>
      <c r="F22" s="10">
        <v>20744</v>
      </c>
      <c r="G22" s="10">
        <v>94117</v>
      </c>
      <c r="H22" s="10">
        <v>77119</v>
      </c>
      <c r="I22" s="10">
        <v>102179.35</v>
      </c>
      <c r="J22" s="10">
        <v>17167</v>
      </c>
      <c r="K22" s="10">
        <v>59286.14</v>
      </c>
      <c r="L22" s="10">
        <v>174265</v>
      </c>
      <c r="M22" s="10">
        <v>1116410</v>
      </c>
      <c r="N22" s="10">
        <v>175279</v>
      </c>
      <c r="O22" s="10">
        <v>11984.22</v>
      </c>
      <c r="P22" s="10">
        <v>30864</v>
      </c>
      <c r="Q22" s="10">
        <v>39477</v>
      </c>
      <c r="R22" s="10">
        <v>4482.71</v>
      </c>
      <c r="S22" s="10">
        <v>613059.88</v>
      </c>
      <c r="T22" s="10">
        <v>5256</v>
      </c>
      <c r="U22" s="10">
        <v>33993</v>
      </c>
      <c r="V22" s="10">
        <v>6068</v>
      </c>
      <c r="W22" s="10">
        <v>217209</v>
      </c>
      <c r="X22" s="10">
        <v>100163</v>
      </c>
      <c r="Y22" s="10">
        <v>107790</v>
      </c>
      <c r="Z22" s="10">
        <v>46817</v>
      </c>
      <c r="AA22" s="10">
        <v>71568</v>
      </c>
      <c r="AB22" s="10">
        <v>136232</v>
      </c>
      <c r="AC22" s="10">
        <v>939689</v>
      </c>
      <c r="AD22" s="10">
        <v>497206</v>
      </c>
      <c r="AE22" s="10">
        <v>532243</v>
      </c>
      <c r="AF22" s="10">
        <v>110870</v>
      </c>
      <c r="AG22" s="11">
        <f t="shared" si="3"/>
        <v>6600776.4816500004</v>
      </c>
    </row>
    <row r="23" spans="1:33" s="33" customFormat="1" x14ac:dyDescent="0.25">
      <c r="A23" s="17" t="s">
        <v>215</v>
      </c>
      <c r="B23" s="32">
        <f>B21+B22</f>
        <v>14152</v>
      </c>
      <c r="C23" s="32">
        <f t="shared" ref="C23:AF23" si="5">C21+C22</f>
        <v>23413</v>
      </c>
      <c r="D23" s="32">
        <f t="shared" si="5"/>
        <v>1430521.8257300002</v>
      </c>
      <c r="E23" s="32">
        <f t="shared" si="5"/>
        <v>250410</v>
      </c>
      <c r="F23" s="32">
        <f t="shared" si="5"/>
        <v>24449</v>
      </c>
      <c r="G23" s="32">
        <f t="shared" si="5"/>
        <v>96741</v>
      </c>
      <c r="H23" s="32">
        <f t="shared" si="5"/>
        <v>90384</v>
      </c>
      <c r="I23" s="32">
        <f t="shared" si="5"/>
        <v>279708.49</v>
      </c>
      <c r="J23" s="32">
        <f t="shared" si="5"/>
        <v>17638</v>
      </c>
      <c r="K23" s="32">
        <f t="shared" si="5"/>
        <v>67691.14</v>
      </c>
      <c r="L23" s="32">
        <f t="shared" si="5"/>
        <v>188654</v>
      </c>
      <c r="M23" s="32">
        <f t="shared" si="5"/>
        <v>1126812</v>
      </c>
      <c r="N23" s="32">
        <f t="shared" si="5"/>
        <v>178920</v>
      </c>
      <c r="O23" s="32">
        <f t="shared" si="5"/>
        <v>13241.759999999998</v>
      </c>
      <c r="P23" s="32">
        <f t="shared" si="5"/>
        <v>33576</v>
      </c>
      <c r="Q23" s="32">
        <f t="shared" si="5"/>
        <v>42046</v>
      </c>
      <c r="R23" s="32">
        <f t="shared" si="5"/>
        <v>9995.08</v>
      </c>
      <c r="S23" s="32">
        <f t="shared" si="5"/>
        <v>697954.49</v>
      </c>
      <c r="T23" s="32">
        <f t="shared" si="5"/>
        <v>5391</v>
      </c>
      <c r="U23" s="32">
        <f t="shared" si="5"/>
        <v>40345</v>
      </c>
      <c r="V23" s="32">
        <f t="shared" si="5"/>
        <v>6262</v>
      </c>
      <c r="W23" s="32">
        <f t="shared" si="5"/>
        <v>231320</v>
      </c>
      <c r="X23" s="32">
        <f t="shared" si="5"/>
        <v>104656</v>
      </c>
      <c r="Y23" s="32">
        <f t="shared" si="5"/>
        <v>134978</v>
      </c>
      <c r="Z23" s="32">
        <f t="shared" si="5"/>
        <v>51401</v>
      </c>
      <c r="AA23" s="32">
        <f t="shared" si="5"/>
        <v>108627</v>
      </c>
      <c r="AB23" s="32">
        <f t="shared" si="5"/>
        <v>167017</v>
      </c>
      <c r="AC23" s="32">
        <f t="shared" si="5"/>
        <v>2034333</v>
      </c>
      <c r="AD23" s="32">
        <f t="shared" si="5"/>
        <v>691258</v>
      </c>
      <c r="AE23" s="32">
        <f t="shared" si="5"/>
        <v>704578</v>
      </c>
      <c r="AF23" s="32">
        <f t="shared" si="5"/>
        <v>119047</v>
      </c>
      <c r="AG23" s="11">
        <f t="shared" si="3"/>
        <v>8985520.7857300006</v>
      </c>
    </row>
    <row r="24" spans="1:33" x14ac:dyDescent="0.25">
      <c r="A24" s="2" t="s">
        <v>216</v>
      </c>
      <c r="B24" s="10">
        <v>55033</v>
      </c>
      <c r="C24" s="10">
        <v>76386</v>
      </c>
      <c r="D24" s="10">
        <v>2159293.7815899998</v>
      </c>
      <c r="E24" s="10">
        <v>1507528</v>
      </c>
      <c r="F24" s="10">
        <v>106404</v>
      </c>
      <c r="G24" s="10">
        <v>945778</v>
      </c>
      <c r="H24" s="10">
        <v>649835</v>
      </c>
      <c r="I24" s="10">
        <v>743448.38</v>
      </c>
      <c r="J24" s="10">
        <v>39318</v>
      </c>
      <c r="K24" s="10">
        <v>366911.82</v>
      </c>
      <c r="L24" s="10">
        <v>1262705</v>
      </c>
      <c r="M24" s="10">
        <v>3395425</v>
      </c>
      <c r="N24" s="10">
        <v>995306</v>
      </c>
      <c r="O24" s="10">
        <v>73916.62</v>
      </c>
      <c r="P24" s="10">
        <v>208643</v>
      </c>
      <c r="Q24" s="10">
        <v>326105</v>
      </c>
      <c r="R24" s="10">
        <v>27127.39</v>
      </c>
      <c r="S24" s="10">
        <v>2735599.14</v>
      </c>
      <c r="T24" s="10">
        <v>18367</v>
      </c>
      <c r="U24" s="10">
        <v>99950</v>
      </c>
      <c r="V24" s="10">
        <v>49816</v>
      </c>
      <c r="W24" s="10">
        <v>1218205</v>
      </c>
      <c r="X24" s="10">
        <v>537245</v>
      </c>
      <c r="Y24" s="10">
        <v>659319</v>
      </c>
      <c r="Z24" s="10">
        <v>818216</v>
      </c>
      <c r="AA24" s="10">
        <v>188381</v>
      </c>
      <c r="AB24" s="10">
        <v>1343359</v>
      </c>
      <c r="AC24" s="10">
        <v>3985278</v>
      </c>
      <c r="AD24" s="10">
        <v>2066324</v>
      </c>
      <c r="AE24" s="10">
        <v>2967511</v>
      </c>
      <c r="AF24" s="10">
        <v>254487</v>
      </c>
      <c r="AG24" s="11">
        <f t="shared" si="3"/>
        <v>29881221.131590001</v>
      </c>
    </row>
    <row r="25" spans="1:33" x14ac:dyDescent="0.25">
      <c r="A25" s="2" t="s">
        <v>63</v>
      </c>
      <c r="B25" s="10">
        <v>35769</v>
      </c>
      <c r="C25" s="10">
        <v>81104</v>
      </c>
      <c r="D25" s="10">
        <v>14278.53</v>
      </c>
      <c r="E25" s="10">
        <v>415974</v>
      </c>
      <c r="F25" s="10">
        <v>173775</v>
      </c>
      <c r="G25" s="10">
        <v>256387</v>
      </c>
      <c r="H25" s="10">
        <v>244168</v>
      </c>
      <c r="I25" s="10">
        <v>92247.33</v>
      </c>
      <c r="J25" s="10">
        <v>13872</v>
      </c>
      <c r="K25" s="10">
        <v>150490.56</v>
      </c>
      <c r="L25" s="10">
        <v>456790</v>
      </c>
      <c r="M25" s="10">
        <v>822114</v>
      </c>
      <c r="N25" s="10">
        <v>285482</v>
      </c>
      <c r="O25" s="10">
        <v>46498.06</v>
      </c>
      <c r="P25" s="10">
        <v>79421</v>
      </c>
      <c r="Q25" s="10">
        <v>79472</v>
      </c>
      <c r="R25" s="10">
        <v>50732.25</v>
      </c>
      <c r="S25" s="10">
        <v>690036.29</v>
      </c>
      <c r="T25" s="10">
        <v>19462</v>
      </c>
      <c r="U25" s="10">
        <v>116730</v>
      </c>
      <c r="V25" s="10">
        <v>20998</v>
      </c>
      <c r="W25" s="10">
        <v>236671</v>
      </c>
      <c r="X25" s="10">
        <v>124875</v>
      </c>
      <c r="Y25" s="10">
        <v>328095</v>
      </c>
      <c r="Z25" s="10">
        <v>92283</v>
      </c>
      <c r="AA25" s="10">
        <v>585769</v>
      </c>
      <c r="AB25" s="10">
        <v>451532</v>
      </c>
      <c r="AC25" s="10">
        <v>1612575</v>
      </c>
      <c r="AD25" s="10">
        <v>782650</v>
      </c>
      <c r="AE25" s="10">
        <v>834960</v>
      </c>
      <c r="AF25" s="10">
        <v>102433</v>
      </c>
      <c r="AG25" s="11">
        <f t="shared" si="3"/>
        <v>9297644.0199999996</v>
      </c>
    </row>
    <row r="26" spans="1:33" s="33" customFormat="1" x14ac:dyDescent="0.25">
      <c r="A26" s="17" t="s">
        <v>217</v>
      </c>
      <c r="B26" s="32">
        <f>B24+B25</f>
        <v>90802</v>
      </c>
      <c r="C26" s="32">
        <f t="shared" ref="C26:AF26" si="6">C24+C25</f>
        <v>157490</v>
      </c>
      <c r="D26" s="32">
        <f t="shared" si="6"/>
        <v>2173572.3115899996</v>
      </c>
      <c r="E26" s="32">
        <f t="shared" si="6"/>
        <v>1923502</v>
      </c>
      <c r="F26" s="32">
        <f t="shared" si="6"/>
        <v>280179</v>
      </c>
      <c r="G26" s="32">
        <f t="shared" si="6"/>
        <v>1202165</v>
      </c>
      <c r="H26" s="32">
        <f t="shared" si="6"/>
        <v>894003</v>
      </c>
      <c r="I26" s="32">
        <f t="shared" si="6"/>
        <v>835695.71</v>
      </c>
      <c r="J26" s="32">
        <f t="shared" si="6"/>
        <v>53190</v>
      </c>
      <c r="K26" s="32">
        <f t="shared" si="6"/>
        <v>517402.38</v>
      </c>
      <c r="L26" s="32">
        <f t="shared" si="6"/>
        <v>1719495</v>
      </c>
      <c r="M26" s="32">
        <f t="shared" si="6"/>
        <v>4217539</v>
      </c>
      <c r="N26" s="32">
        <f t="shared" si="6"/>
        <v>1280788</v>
      </c>
      <c r="O26" s="32">
        <f t="shared" si="6"/>
        <v>120414.68</v>
      </c>
      <c r="P26" s="32">
        <f t="shared" si="6"/>
        <v>288064</v>
      </c>
      <c r="Q26" s="32">
        <f t="shared" si="6"/>
        <v>405577</v>
      </c>
      <c r="R26" s="32">
        <f t="shared" si="6"/>
        <v>77859.64</v>
      </c>
      <c r="S26" s="32">
        <f t="shared" si="6"/>
        <v>3425635.43</v>
      </c>
      <c r="T26" s="32">
        <f t="shared" si="6"/>
        <v>37829</v>
      </c>
      <c r="U26" s="32">
        <f t="shared" si="6"/>
        <v>216680</v>
      </c>
      <c r="V26" s="32">
        <f t="shared" si="6"/>
        <v>70814</v>
      </c>
      <c r="W26" s="32">
        <f t="shared" si="6"/>
        <v>1454876</v>
      </c>
      <c r="X26" s="32">
        <f t="shared" si="6"/>
        <v>662120</v>
      </c>
      <c r="Y26" s="32">
        <f t="shared" si="6"/>
        <v>987414</v>
      </c>
      <c r="Z26" s="32">
        <f t="shared" si="6"/>
        <v>910499</v>
      </c>
      <c r="AA26" s="32">
        <f t="shared" si="6"/>
        <v>774150</v>
      </c>
      <c r="AB26" s="32">
        <f t="shared" si="6"/>
        <v>1794891</v>
      </c>
      <c r="AC26" s="32">
        <f t="shared" si="6"/>
        <v>5597853</v>
      </c>
      <c r="AD26" s="32">
        <f t="shared" si="6"/>
        <v>2848974</v>
      </c>
      <c r="AE26" s="32">
        <f t="shared" si="6"/>
        <v>3802471</v>
      </c>
      <c r="AF26" s="32">
        <f t="shared" si="6"/>
        <v>356920</v>
      </c>
      <c r="AG26" s="11">
        <f t="shared" si="3"/>
        <v>39178865.151590005</v>
      </c>
    </row>
    <row r="27" spans="1:33" s="8" customFormat="1" x14ac:dyDescent="0.25">
      <c r="A27" s="3" t="s">
        <v>218</v>
      </c>
      <c r="B27" s="11">
        <f>B23-B26</f>
        <v>-76650</v>
      </c>
      <c r="C27" s="11">
        <f t="shared" ref="C27:AF27" si="7">C23-C26</f>
        <v>-134077</v>
      </c>
      <c r="D27" s="11">
        <f t="shared" si="7"/>
        <v>-743050.48585999943</v>
      </c>
      <c r="E27" s="11">
        <f t="shared" si="7"/>
        <v>-1673092</v>
      </c>
      <c r="F27" s="11">
        <f t="shared" si="7"/>
        <v>-255730</v>
      </c>
      <c r="G27" s="11">
        <f t="shared" si="7"/>
        <v>-1105424</v>
      </c>
      <c r="H27" s="11">
        <f t="shared" si="7"/>
        <v>-803619</v>
      </c>
      <c r="I27" s="11">
        <f t="shared" si="7"/>
        <v>-555987.22</v>
      </c>
      <c r="J27" s="11">
        <f t="shared" si="7"/>
        <v>-35552</v>
      </c>
      <c r="K27" s="11">
        <f t="shared" si="7"/>
        <v>-449711.24</v>
      </c>
      <c r="L27" s="11">
        <f t="shared" si="7"/>
        <v>-1530841</v>
      </c>
      <c r="M27" s="11">
        <f t="shared" si="7"/>
        <v>-3090727</v>
      </c>
      <c r="N27" s="11">
        <f t="shared" si="7"/>
        <v>-1101868</v>
      </c>
      <c r="O27" s="11">
        <f t="shared" si="7"/>
        <v>-107172.92</v>
      </c>
      <c r="P27" s="11">
        <f t="shared" si="7"/>
        <v>-254488</v>
      </c>
      <c r="Q27" s="11">
        <f t="shared" si="7"/>
        <v>-363531</v>
      </c>
      <c r="R27" s="11">
        <f t="shared" si="7"/>
        <v>-67864.56</v>
      </c>
      <c r="S27" s="11">
        <f t="shared" si="7"/>
        <v>-2727680.9400000004</v>
      </c>
      <c r="T27" s="11">
        <f t="shared" si="7"/>
        <v>-32438</v>
      </c>
      <c r="U27" s="11">
        <f t="shared" si="7"/>
        <v>-176335</v>
      </c>
      <c r="V27" s="11">
        <f t="shared" si="7"/>
        <v>-64552</v>
      </c>
      <c r="W27" s="11">
        <f t="shared" si="7"/>
        <v>-1223556</v>
      </c>
      <c r="X27" s="11">
        <f t="shared" si="7"/>
        <v>-557464</v>
      </c>
      <c r="Y27" s="11">
        <f t="shared" si="7"/>
        <v>-852436</v>
      </c>
      <c r="Z27" s="11">
        <f t="shared" si="7"/>
        <v>-859098</v>
      </c>
      <c r="AA27" s="11">
        <f t="shared" si="7"/>
        <v>-665523</v>
      </c>
      <c r="AB27" s="11">
        <f t="shared" si="7"/>
        <v>-1627874</v>
      </c>
      <c r="AC27" s="11">
        <f t="shared" si="7"/>
        <v>-3563520</v>
      </c>
      <c r="AD27" s="11">
        <f t="shared" si="7"/>
        <v>-2157716</v>
      </c>
      <c r="AE27" s="11">
        <f t="shared" si="7"/>
        <v>-3097893</v>
      </c>
      <c r="AF27" s="11">
        <f t="shared" si="7"/>
        <v>-237873</v>
      </c>
      <c r="AG27" s="11">
        <f t="shared" si="3"/>
        <v>-30193344.36586</v>
      </c>
    </row>
    <row r="28" spans="1:33" ht="30" x14ac:dyDescent="0.25">
      <c r="A28" s="2" t="s">
        <v>219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>
        <v>27608.28</v>
      </c>
      <c r="T28" s="10"/>
      <c r="U28" s="10"/>
      <c r="V28" s="10"/>
      <c r="W28" s="10"/>
      <c r="X28" s="10"/>
      <c r="Y28" s="10"/>
      <c r="Z28" s="10"/>
      <c r="AA28" s="10"/>
      <c r="AB28" s="10"/>
      <c r="AC28" s="10">
        <v>71775</v>
      </c>
      <c r="AD28" s="10">
        <v>51999</v>
      </c>
      <c r="AE28" s="10"/>
      <c r="AF28" s="10"/>
      <c r="AG28" s="11">
        <f t="shared" si="3"/>
        <v>151382.28</v>
      </c>
    </row>
    <row r="29" spans="1:33" ht="30" x14ac:dyDescent="0.25">
      <c r="A29" s="2" t="s">
        <v>220</v>
      </c>
      <c r="B29" s="10">
        <v>95096</v>
      </c>
      <c r="C29" s="10">
        <v>136635</v>
      </c>
      <c r="D29" s="10"/>
      <c r="E29" s="10"/>
      <c r="F29" s="10">
        <v>7953</v>
      </c>
      <c r="G29" s="10"/>
      <c r="H29" s="10">
        <v>91763</v>
      </c>
      <c r="I29" s="10"/>
      <c r="J29" s="10">
        <v>42302</v>
      </c>
      <c r="K29" s="10"/>
      <c r="L29" s="10"/>
      <c r="M29" s="10"/>
      <c r="N29" s="10"/>
      <c r="O29" s="10">
        <v>23991.18</v>
      </c>
      <c r="P29" s="10">
        <v>98659</v>
      </c>
      <c r="Q29" s="10">
        <v>10203</v>
      </c>
      <c r="R29" s="10">
        <v>129406.5</v>
      </c>
      <c r="S29" s="10">
        <v>661295.63</v>
      </c>
      <c r="T29" s="10">
        <v>29668</v>
      </c>
      <c r="U29" s="10">
        <v>102317</v>
      </c>
      <c r="V29" s="10">
        <v>27418</v>
      </c>
      <c r="W29" s="10"/>
      <c r="X29" s="10"/>
      <c r="Y29" s="10"/>
      <c r="Z29" s="10"/>
      <c r="AA29" s="10">
        <v>155196</v>
      </c>
      <c r="AB29" s="10"/>
      <c r="AC29" s="10"/>
      <c r="AD29" s="10">
        <v>359365</v>
      </c>
      <c r="AE29" s="10">
        <v>229243</v>
      </c>
      <c r="AF29" s="10"/>
      <c r="AG29" s="11">
        <f t="shared" si="3"/>
        <v>2200511.31</v>
      </c>
    </row>
    <row r="30" spans="1:33" s="8" customFormat="1" x14ac:dyDescent="0.25">
      <c r="A30" s="3" t="s">
        <v>45</v>
      </c>
      <c r="B30" s="11">
        <v>215521</v>
      </c>
      <c r="C30" s="11">
        <v>210313</v>
      </c>
      <c r="D30" s="11">
        <v>560031.48059000005</v>
      </c>
      <c r="E30" s="11">
        <v>875842</v>
      </c>
      <c r="F30" s="11">
        <v>128894</v>
      </c>
      <c r="G30" s="11">
        <v>211712</v>
      </c>
      <c r="H30" s="11">
        <v>331137</v>
      </c>
      <c r="I30" s="11">
        <v>878362.39</v>
      </c>
      <c r="J30" s="11">
        <v>55464</v>
      </c>
      <c r="K30" s="11">
        <v>128561.7</v>
      </c>
      <c r="L30" s="11">
        <v>416322</v>
      </c>
      <c r="M30" s="11">
        <v>983039</v>
      </c>
      <c r="N30" s="11">
        <v>324772</v>
      </c>
      <c r="O30" s="11">
        <v>60390.84</v>
      </c>
      <c r="P30" s="11">
        <v>183477</v>
      </c>
      <c r="Q30" s="11">
        <v>98657</v>
      </c>
      <c r="R30" s="11">
        <v>162780.59</v>
      </c>
      <c r="S30" s="11">
        <v>1219402.54</v>
      </c>
      <c r="T30" s="11">
        <v>49579</v>
      </c>
      <c r="U30" s="11">
        <v>191163</v>
      </c>
      <c r="V30" s="11">
        <v>44231</v>
      </c>
      <c r="W30" s="11">
        <v>261159</v>
      </c>
      <c r="X30" s="11">
        <v>164317</v>
      </c>
      <c r="Y30" s="11">
        <v>297890</v>
      </c>
      <c r="Z30" s="11">
        <v>223148</v>
      </c>
      <c r="AA30" s="11">
        <v>717930</v>
      </c>
      <c r="AB30" s="11">
        <v>443872</v>
      </c>
      <c r="AC30" s="11">
        <v>3740240</v>
      </c>
      <c r="AD30" s="11">
        <v>1078609</v>
      </c>
      <c r="AE30" s="11">
        <v>755335</v>
      </c>
      <c r="AF30" s="11">
        <v>114102</v>
      </c>
      <c r="AG30" s="11">
        <f t="shared" si="3"/>
        <v>15126254.540589999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0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33.14062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5" t="s">
        <v>199</v>
      </c>
    </row>
    <row r="2" spans="1:33" x14ac:dyDescent="0.25">
      <c r="A2" s="6" t="s">
        <v>103</v>
      </c>
    </row>
    <row r="3" spans="1:33" x14ac:dyDescent="0.25">
      <c r="A3" s="27" t="s">
        <v>188</v>
      </c>
    </row>
    <row r="4" spans="1:33" ht="15" customHeight="1" x14ac:dyDescent="0.25">
      <c r="A4" s="1" t="s">
        <v>0</v>
      </c>
      <c r="B4" s="19" t="s">
        <v>1</v>
      </c>
      <c r="C4" s="19" t="s">
        <v>240</v>
      </c>
      <c r="D4" s="19" t="s">
        <v>3</v>
      </c>
      <c r="E4" s="19" t="s">
        <v>4</v>
      </c>
      <c r="F4" s="19" t="s">
        <v>241</v>
      </c>
      <c r="G4" s="19" t="s">
        <v>242</v>
      </c>
      <c r="H4" s="19" t="s">
        <v>251</v>
      </c>
      <c r="I4" s="19" t="s">
        <v>7</v>
      </c>
      <c r="J4" s="19" t="s">
        <v>6</v>
      </c>
      <c r="K4" s="19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14</v>
      </c>
      <c r="R4" s="19" t="s">
        <v>243</v>
      </c>
      <c r="S4" s="19" t="s">
        <v>15</v>
      </c>
      <c r="T4" s="19" t="s">
        <v>244</v>
      </c>
      <c r="U4" s="19" t="s">
        <v>250</v>
      </c>
      <c r="V4" s="19" t="s">
        <v>239</v>
      </c>
      <c r="W4" s="19" t="s">
        <v>245</v>
      </c>
      <c r="X4" s="19" t="s">
        <v>18</v>
      </c>
      <c r="Y4" s="19" t="s">
        <v>19</v>
      </c>
      <c r="Z4" s="19" t="s">
        <v>20</v>
      </c>
      <c r="AA4" s="19" t="s">
        <v>21</v>
      </c>
      <c r="AB4" s="19" t="s">
        <v>22</v>
      </c>
      <c r="AC4" s="19" t="s">
        <v>246</v>
      </c>
      <c r="AD4" s="19" t="s">
        <v>247</v>
      </c>
      <c r="AE4" s="19" t="s">
        <v>23</v>
      </c>
      <c r="AF4" s="19" t="s">
        <v>24</v>
      </c>
      <c r="AG4" s="19" t="s">
        <v>25</v>
      </c>
    </row>
    <row r="5" spans="1:33" ht="15" customHeight="1" x14ac:dyDescent="0.25">
      <c r="A5" s="10" t="s">
        <v>256</v>
      </c>
      <c r="B5" s="10"/>
      <c r="C5" s="10"/>
      <c r="D5" s="10"/>
      <c r="E5" s="10">
        <v>72556</v>
      </c>
      <c r="F5" s="10"/>
      <c r="G5" s="10">
        <v>18891</v>
      </c>
      <c r="H5" s="10">
        <v>14736</v>
      </c>
      <c r="I5" s="10"/>
      <c r="J5" s="10">
        <v>754.91</v>
      </c>
      <c r="K5" s="10">
        <v>17327.03</v>
      </c>
      <c r="L5" s="10">
        <v>60095</v>
      </c>
      <c r="M5" s="10">
        <v>114305</v>
      </c>
      <c r="N5" s="10">
        <v>34950</v>
      </c>
      <c r="O5" s="10">
        <v>1920</v>
      </c>
      <c r="P5" s="10">
        <v>3736</v>
      </c>
      <c r="Q5" s="10">
        <v>7891</v>
      </c>
      <c r="R5" s="10"/>
      <c r="S5" s="10">
        <v>44490.55</v>
      </c>
      <c r="T5" s="10">
        <v>90</v>
      </c>
      <c r="U5" s="10"/>
      <c r="V5" s="10">
        <v>779</v>
      </c>
      <c r="W5" s="10">
        <v>48191</v>
      </c>
      <c r="X5" s="10">
        <v>10568</v>
      </c>
      <c r="Y5" s="10">
        <v>43653</v>
      </c>
      <c r="Z5" s="10">
        <v>1769</v>
      </c>
      <c r="AA5" s="10"/>
      <c r="AB5" s="10">
        <v>65838</v>
      </c>
      <c r="AC5" s="10">
        <v>173989</v>
      </c>
      <c r="AD5" s="10">
        <v>65090</v>
      </c>
      <c r="AE5" s="10">
        <v>67265</v>
      </c>
      <c r="AF5" s="10">
        <v>10281</v>
      </c>
      <c r="AG5" s="11">
        <f t="shared" ref="AG5:AG11" si="0">SUM(B5:AF5)</f>
        <v>879165.49</v>
      </c>
    </row>
    <row r="6" spans="1:33" ht="15" customHeight="1" x14ac:dyDescent="0.25">
      <c r="A6" s="10" t="s">
        <v>257</v>
      </c>
      <c r="B6" s="10"/>
      <c r="C6" s="10"/>
      <c r="D6" s="10"/>
      <c r="E6" s="10">
        <v>1877</v>
      </c>
      <c r="F6" s="10"/>
      <c r="G6" s="10">
        <v>943</v>
      </c>
      <c r="H6" s="10">
        <v>15079</v>
      </c>
      <c r="I6" s="10"/>
      <c r="J6" s="10">
        <v>440.06</v>
      </c>
      <c r="K6" s="10">
        <v>3378.1</v>
      </c>
      <c r="L6" s="10">
        <v>8889</v>
      </c>
      <c r="M6" s="10">
        <v>6956</v>
      </c>
      <c r="N6" s="10">
        <v>4735</v>
      </c>
      <c r="O6" s="10">
        <v>512</v>
      </c>
      <c r="P6" s="10">
        <v>418</v>
      </c>
      <c r="Q6" s="10">
        <v>2702</v>
      </c>
      <c r="R6" s="10"/>
      <c r="S6" s="10">
        <v>4344.2700000000004</v>
      </c>
      <c r="T6" s="10">
        <v>42</v>
      </c>
      <c r="U6" s="10"/>
      <c r="V6" s="10">
        <v>287</v>
      </c>
      <c r="W6" s="10">
        <v>5839</v>
      </c>
      <c r="X6" s="10">
        <v>5299</v>
      </c>
      <c r="Y6" s="10">
        <v>503</v>
      </c>
      <c r="Z6" s="10">
        <v>301</v>
      </c>
      <c r="AA6" s="10"/>
      <c r="AB6" s="10">
        <v>5992</v>
      </c>
      <c r="AC6" s="10">
        <v>22713</v>
      </c>
      <c r="AD6" s="10">
        <v>6363</v>
      </c>
      <c r="AE6" s="10">
        <v>3547</v>
      </c>
      <c r="AF6" s="10">
        <v>416</v>
      </c>
      <c r="AG6" s="11">
        <f t="shared" si="0"/>
        <v>101575.43000000001</v>
      </c>
    </row>
    <row r="7" spans="1:33" ht="15" customHeight="1" x14ac:dyDescent="0.25">
      <c r="A7" s="10" t="s">
        <v>258</v>
      </c>
      <c r="B7" s="10"/>
      <c r="C7" s="10"/>
      <c r="D7" s="10"/>
      <c r="E7" s="10">
        <v>-67838</v>
      </c>
      <c r="F7" s="10"/>
      <c r="G7" s="10">
        <v>13383</v>
      </c>
      <c r="H7" s="10">
        <v>25687</v>
      </c>
      <c r="I7" s="10"/>
      <c r="J7" s="10">
        <v>937.82</v>
      </c>
      <c r="K7" s="10">
        <v>14660.37</v>
      </c>
      <c r="L7" s="10">
        <v>-58362</v>
      </c>
      <c r="M7" s="10">
        <v>101030</v>
      </c>
      <c r="N7" s="10">
        <v>34692</v>
      </c>
      <c r="O7" s="10">
        <v>1842</v>
      </c>
      <c r="P7" s="10">
        <v>3986</v>
      </c>
      <c r="Q7" s="10">
        <v>-8179</v>
      </c>
      <c r="R7" s="10"/>
      <c r="S7" s="10">
        <v>21084.76</v>
      </c>
      <c r="T7" s="10">
        <v>-89</v>
      </c>
      <c r="U7" s="10"/>
      <c r="V7" s="10">
        <v>916</v>
      </c>
      <c r="W7" s="10">
        <v>36141</v>
      </c>
      <c r="X7" s="10">
        <v>13289</v>
      </c>
      <c r="Y7" s="10">
        <v>32829</v>
      </c>
      <c r="Z7" s="10">
        <v>1230</v>
      </c>
      <c r="AA7" s="10"/>
      <c r="AB7" s="10">
        <v>56778</v>
      </c>
      <c r="AC7" s="10">
        <v>116439</v>
      </c>
      <c r="AD7" s="10">
        <v>40700</v>
      </c>
      <c r="AE7" s="10">
        <v>39117</v>
      </c>
      <c r="AF7" s="10">
        <v>12935</v>
      </c>
      <c r="AG7" s="11">
        <f t="shared" si="0"/>
        <v>433208.95</v>
      </c>
    </row>
    <row r="8" spans="1:33" s="8" customFormat="1" ht="15" customHeight="1" x14ac:dyDescent="0.25">
      <c r="A8" s="11" t="s">
        <v>259</v>
      </c>
      <c r="B8" s="11"/>
      <c r="C8" s="11"/>
      <c r="D8" s="11"/>
      <c r="E8" s="11">
        <v>6595</v>
      </c>
      <c r="F8" s="11"/>
      <c r="G8" s="11">
        <v>6451</v>
      </c>
      <c r="H8" s="11">
        <v>4128</v>
      </c>
      <c r="I8" s="11"/>
      <c r="J8" s="11">
        <v>257.14999999999998</v>
      </c>
      <c r="K8" s="11">
        <v>6044.76</v>
      </c>
      <c r="L8" s="11">
        <v>10622</v>
      </c>
      <c r="M8" s="11">
        <v>20231</v>
      </c>
      <c r="N8" s="11">
        <v>4993</v>
      </c>
      <c r="O8" s="11">
        <v>590</v>
      </c>
      <c r="P8" s="11">
        <v>168</v>
      </c>
      <c r="Q8" s="11">
        <v>2414</v>
      </c>
      <c r="R8" s="11"/>
      <c r="S8" s="11">
        <v>27750.06</v>
      </c>
      <c r="T8" s="11">
        <v>43</v>
      </c>
      <c r="U8" s="11"/>
      <c r="V8" s="11">
        <v>150</v>
      </c>
      <c r="W8" s="11">
        <v>17890</v>
      </c>
      <c r="X8" s="11">
        <v>2578</v>
      </c>
      <c r="Y8" s="11">
        <v>11327</v>
      </c>
      <c r="Z8" s="11">
        <v>840</v>
      </c>
      <c r="AA8" s="11"/>
      <c r="AB8" s="11">
        <v>15052</v>
      </c>
      <c r="AC8" s="11">
        <v>80263</v>
      </c>
      <c r="AD8" s="11">
        <v>30752</v>
      </c>
      <c r="AE8" s="11">
        <v>31695</v>
      </c>
      <c r="AF8" s="11">
        <v>-2239</v>
      </c>
      <c r="AG8" s="11">
        <f t="shared" si="0"/>
        <v>278594.96999999997</v>
      </c>
    </row>
    <row r="9" spans="1:33" ht="15" customHeight="1" x14ac:dyDescent="0.25">
      <c r="A9" s="10" t="s">
        <v>260</v>
      </c>
      <c r="B9" s="10"/>
      <c r="C9" s="10"/>
      <c r="D9" s="10"/>
      <c r="E9" s="10">
        <v>31340</v>
      </c>
      <c r="F9" s="10"/>
      <c r="G9" s="10">
        <v>40084</v>
      </c>
      <c r="H9" s="10">
        <v>4740</v>
      </c>
      <c r="I9" s="10"/>
      <c r="J9" s="10">
        <v>528.26</v>
      </c>
      <c r="K9" s="10">
        <v>15455.8</v>
      </c>
      <c r="L9" s="10">
        <v>40539</v>
      </c>
      <c r="M9" s="10">
        <v>45272</v>
      </c>
      <c r="N9" s="10">
        <v>11088</v>
      </c>
      <c r="O9" s="10">
        <v>3816</v>
      </c>
      <c r="P9" s="10">
        <v>4768</v>
      </c>
      <c r="Q9" s="10">
        <v>6193</v>
      </c>
      <c r="R9" s="10"/>
      <c r="S9" s="10">
        <v>42296.79</v>
      </c>
      <c r="T9" s="10">
        <v>12809</v>
      </c>
      <c r="U9" s="10"/>
      <c r="V9" s="10">
        <v>73</v>
      </c>
      <c r="W9" s="10">
        <v>16460</v>
      </c>
      <c r="X9" s="10">
        <v>9757</v>
      </c>
      <c r="Y9" s="10">
        <v>83503</v>
      </c>
      <c r="Z9" s="10">
        <v>6793</v>
      </c>
      <c r="AA9" s="10"/>
      <c r="AB9" s="10">
        <v>52162</v>
      </c>
      <c r="AC9" s="10">
        <v>179175</v>
      </c>
      <c r="AD9" s="10">
        <v>0</v>
      </c>
      <c r="AE9" s="10">
        <v>60424</v>
      </c>
      <c r="AF9" s="10">
        <v>10941</v>
      </c>
      <c r="AG9" s="11">
        <f t="shared" si="0"/>
        <v>678217.85</v>
      </c>
    </row>
    <row r="10" spans="1:33" ht="15" customHeight="1" x14ac:dyDescent="0.25">
      <c r="A10" s="2" t="s">
        <v>261</v>
      </c>
      <c r="B10" s="10"/>
      <c r="C10" s="10"/>
      <c r="D10" s="10"/>
      <c r="E10" s="10">
        <v>32707</v>
      </c>
      <c r="F10" s="10"/>
      <c r="G10" s="10">
        <v>42761</v>
      </c>
      <c r="H10" s="10">
        <v>7811</v>
      </c>
      <c r="I10" s="10"/>
      <c r="J10" s="10">
        <v>617.86</v>
      </c>
      <c r="K10" s="10">
        <v>17724.77</v>
      </c>
      <c r="L10" s="10">
        <v>-44868</v>
      </c>
      <c r="M10" s="10">
        <v>50436</v>
      </c>
      <c r="N10" s="10">
        <v>11537</v>
      </c>
      <c r="O10" s="10">
        <v>3977</v>
      </c>
      <c r="P10" s="10">
        <v>4310</v>
      </c>
      <c r="Q10" s="10">
        <v>-7549</v>
      </c>
      <c r="R10" s="10"/>
      <c r="S10" s="10">
        <v>38980.17</v>
      </c>
      <c r="T10" s="10">
        <v>-12579</v>
      </c>
      <c r="U10" s="10"/>
      <c r="V10" s="10">
        <v>118</v>
      </c>
      <c r="W10" s="10">
        <v>24290</v>
      </c>
      <c r="X10" s="10">
        <v>10934</v>
      </c>
      <c r="Y10" s="10">
        <v>86182</v>
      </c>
      <c r="Z10" s="10">
        <v>7059</v>
      </c>
      <c r="AA10" s="10"/>
      <c r="AB10" s="10">
        <v>56469</v>
      </c>
      <c r="AC10" s="10">
        <v>195210</v>
      </c>
      <c r="AD10" s="10">
        <v>2919</v>
      </c>
      <c r="AE10" s="10">
        <v>57249</v>
      </c>
      <c r="AF10" s="10">
        <v>-7106</v>
      </c>
      <c r="AG10" s="11">
        <f t="shared" si="0"/>
        <v>579189.80000000005</v>
      </c>
    </row>
    <row r="11" spans="1:33" s="8" customFormat="1" ht="15" customHeight="1" x14ac:dyDescent="0.25">
      <c r="A11" s="11" t="s">
        <v>198</v>
      </c>
      <c r="B11" s="11"/>
      <c r="C11" s="11"/>
      <c r="D11" s="11"/>
      <c r="E11" s="11">
        <v>5228</v>
      </c>
      <c r="F11" s="11"/>
      <c r="G11" s="11">
        <v>3774</v>
      </c>
      <c r="H11" s="11">
        <v>1057</v>
      </c>
      <c r="I11" s="11"/>
      <c r="J11" s="11">
        <v>167.55</v>
      </c>
      <c r="K11" s="11">
        <v>3775.78</v>
      </c>
      <c r="L11" s="11">
        <v>6294</v>
      </c>
      <c r="M11" s="11">
        <v>15067</v>
      </c>
      <c r="N11" s="11">
        <v>4544</v>
      </c>
      <c r="O11" s="11">
        <v>429</v>
      </c>
      <c r="P11" s="11">
        <v>626</v>
      </c>
      <c r="Q11" s="11">
        <v>1058</v>
      </c>
      <c r="R11" s="11"/>
      <c r="S11" s="11">
        <v>31066.67</v>
      </c>
      <c r="T11" s="11">
        <v>273</v>
      </c>
      <c r="U11" s="11"/>
      <c r="V11" s="11">
        <v>105</v>
      </c>
      <c r="W11" s="11">
        <v>10059</v>
      </c>
      <c r="X11" s="11">
        <v>1401</v>
      </c>
      <c r="Y11" s="11">
        <v>8648</v>
      </c>
      <c r="Z11" s="11">
        <v>574</v>
      </c>
      <c r="AA11" s="11"/>
      <c r="AB11" s="11">
        <v>10745</v>
      </c>
      <c r="AC11" s="11">
        <v>64228</v>
      </c>
      <c r="AD11" s="11">
        <v>27833</v>
      </c>
      <c r="AE11" s="11">
        <v>34870</v>
      </c>
      <c r="AF11" s="11">
        <v>1596</v>
      </c>
      <c r="AG11" s="11">
        <f t="shared" si="0"/>
        <v>233419</v>
      </c>
    </row>
    <row r="12" spans="1:33" ht="15" customHeight="1" x14ac:dyDescent="0.25"/>
    <row r="13" spans="1:33" ht="15" customHeight="1" x14ac:dyDescent="0.25">
      <c r="A13" s="26" t="s">
        <v>189</v>
      </c>
    </row>
    <row r="14" spans="1:33" ht="15" customHeight="1" x14ac:dyDescent="0.25">
      <c r="A14" s="1" t="s">
        <v>0</v>
      </c>
      <c r="B14" s="19" t="s">
        <v>1</v>
      </c>
      <c r="C14" s="19" t="s">
        <v>240</v>
      </c>
      <c r="D14" s="19" t="s">
        <v>3</v>
      </c>
      <c r="E14" s="19" t="s">
        <v>4</v>
      </c>
      <c r="F14" s="19" t="s">
        <v>241</v>
      </c>
      <c r="G14" s="19" t="s">
        <v>242</v>
      </c>
      <c r="H14" s="19" t="s">
        <v>251</v>
      </c>
      <c r="I14" s="19" t="s">
        <v>7</v>
      </c>
      <c r="J14" s="19" t="s">
        <v>6</v>
      </c>
      <c r="K14" s="19" t="s">
        <v>8</v>
      </c>
      <c r="L14" s="19" t="s">
        <v>9</v>
      </c>
      <c r="M14" s="19" t="s">
        <v>10</v>
      </c>
      <c r="N14" s="19" t="s">
        <v>11</v>
      </c>
      <c r="O14" s="19" t="s">
        <v>12</v>
      </c>
      <c r="P14" s="19" t="s">
        <v>13</v>
      </c>
      <c r="Q14" s="19" t="s">
        <v>14</v>
      </c>
      <c r="R14" s="19" t="s">
        <v>243</v>
      </c>
      <c r="S14" s="19" t="s">
        <v>15</v>
      </c>
      <c r="T14" s="19" t="s">
        <v>244</v>
      </c>
      <c r="U14" s="19" t="s">
        <v>250</v>
      </c>
      <c r="V14" s="19" t="s">
        <v>239</v>
      </c>
      <c r="W14" s="19" t="s">
        <v>245</v>
      </c>
      <c r="X14" s="19" t="s">
        <v>18</v>
      </c>
      <c r="Y14" s="19" t="s">
        <v>19</v>
      </c>
      <c r="Z14" s="19" t="s">
        <v>20</v>
      </c>
      <c r="AA14" s="19" t="s">
        <v>21</v>
      </c>
      <c r="AB14" s="19" t="s">
        <v>22</v>
      </c>
      <c r="AC14" s="19" t="s">
        <v>246</v>
      </c>
      <c r="AD14" s="19" t="s">
        <v>247</v>
      </c>
      <c r="AE14" s="19" t="s">
        <v>23</v>
      </c>
      <c r="AF14" s="19" t="s">
        <v>24</v>
      </c>
      <c r="AG14" s="19" t="s">
        <v>25</v>
      </c>
    </row>
    <row r="15" spans="1:33" ht="15" customHeight="1" x14ac:dyDescent="0.25">
      <c r="A15" s="10" t="s">
        <v>256</v>
      </c>
      <c r="B15" s="10"/>
      <c r="C15" s="10"/>
      <c r="D15" s="10"/>
      <c r="E15" s="10">
        <v>8599</v>
      </c>
      <c r="F15" s="10"/>
      <c r="G15" s="10">
        <v>3196</v>
      </c>
      <c r="H15" s="10">
        <v>2316</v>
      </c>
      <c r="I15" s="10"/>
      <c r="J15" s="10">
        <v>74.349999999999994</v>
      </c>
      <c r="K15" s="10">
        <v>3227.45</v>
      </c>
      <c r="L15" s="10">
        <v>7602</v>
      </c>
      <c r="M15" s="10">
        <v>24768</v>
      </c>
      <c r="N15" s="10">
        <v>8454</v>
      </c>
      <c r="O15" s="10">
        <v>406</v>
      </c>
      <c r="P15" s="10">
        <v>1271</v>
      </c>
      <c r="Q15" s="10">
        <v>700</v>
      </c>
      <c r="R15" s="10"/>
      <c r="S15" s="10">
        <v>6296.01</v>
      </c>
      <c r="T15" s="10"/>
      <c r="U15" s="10"/>
      <c r="V15" s="10"/>
      <c r="W15" s="10">
        <v>5001</v>
      </c>
      <c r="X15" s="10">
        <v>1735</v>
      </c>
      <c r="Y15" s="10">
        <v>2529</v>
      </c>
      <c r="Z15" s="10">
        <v>49</v>
      </c>
      <c r="AA15" s="10"/>
      <c r="AB15" s="10">
        <v>17754</v>
      </c>
      <c r="AC15" s="10">
        <v>26558</v>
      </c>
      <c r="AD15" s="10">
        <v>14835</v>
      </c>
      <c r="AE15" s="10">
        <v>10223</v>
      </c>
      <c r="AF15" s="10">
        <v>1038</v>
      </c>
      <c r="AG15" s="11">
        <f t="shared" ref="AG15:AG21" si="1">SUM(B15:AF15)</f>
        <v>146631.81</v>
      </c>
    </row>
    <row r="16" spans="1:33" ht="15" customHeight="1" x14ac:dyDescent="0.25">
      <c r="A16" s="10" t="s">
        <v>257</v>
      </c>
      <c r="B16" s="10"/>
      <c r="C16" s="10"/>
      <c r="D16" s="10"/>
      <c r="E16" s="10"/>
      <c r="F16" s="10"/>
      <c r="G16" s="10"/>
      <c r="H16" s="10">
        <v>157</v>
      </c>
      <c r="I16" s="10"/>
      <c r="J16" s="10"/>
      <c r="K16" s="10">
        <v>24.6</v>
      </c>
      <c r="L16" s="10">
        <v>294</v>
      </c>
      <c r="M16" s="10">
        <v>375</v>
      </c>
      <c r="N16" s="10">
        <v>4</v>
      </c>
      <c r="O16" s="10">
        <v>2</v>
      </c>
      <c r="P16" s="10"/>
      <c r="Q16" s="10">
        <v>60</v>
      </c>
      <c r="R16" s="10"/>
      <c r="S16" s="10">
        <v>107.9</v>
      </c>
      <c r="T16" s="10"/>
      <c r="U16" s="10"/>
      <c r="V16" s="10"/>
      <c r="W16" s="10">
        <v>7</v>
      </c>
      <c r="X16" s="10"/>
      <c r="Y16" s="10">
        <v>317</v>
      </c>
      <c r="Z16" s="10"/>
      <c r="AA16" s="10"/>
      <c r="AB16" s="10">
        <v>753</v>
      </c>
      <c r="AC16" s="10">
        <v>750</v>
      </c>
      <c r="AD16" s="10">
        <v>177</v>
      </c>
      <c r="AE16" s="10">
        <v>128</v>
      </c>
      <c r="AF16" s="10">
        <v>4</v>
      </c>
      <c r="AG16" s="11">
        <f t="shared" si="1"/>
        <v>3160.5</v>
      </c>
    </row>
    <row r="17" spans="1:33" ht="15" customHeight="1" x14ac:dyDescent="0.25">
      <c r="A17" s="10" t="s">
        <v>258</v>
      </c>
      <c r="B17" s="10"/>
      <c r="C17" s="10"/>
      <c r="D17" s="10"/>
      <c r="E17" s="10">
        <v>-3372</v>
      </c>
      <c r="F17" s="10"/>
      <c r="G17" s="10">
        <v>1880</v>
      </c>
      <c r="H17" s="10">
        <v>2294</v>
      </c>
      <c r="I17" s="10"/>
      <c r="J17" s="10">
        <v>67.489999999999995</v>
      </c>
      <c r="K17" s="10">
        <v>893.94</v>
      </c>
      <c r="L17" s="10">
        <v>-2008</v>
      </c>
      <c r="M17" s="10">
        <v>9014</v>
      </c>
      <c r="N17" s="10">
        <v>4437</v>
      </c>
      <c r="O17" s="10">
        <v>343</v>
      </c>
      <c r="P17" s="10">
        <v>467</v>
      </c>
      <c r="Q17" s="10">
        <v>-722</v>
      </c>
      <c r="R17" s="10"/>
      <c r="S17" s="10">
        <v>2827.51</v>
      </c>
      <c r="T17" s="10"/>
      <c r="U17" s="10"/>
      <c r="V17" s="10"/>
      <c r="W17" s="10">
        <v>4162</v>
      </c>
      <c r="X17" s="10">
        <v>914</v>
      </c>
      <c r="Y17" s="10">
        <v>592</v>
      </c>
      <c r="Z17" s="10">
        <v>45</v>
      </c>
      <c r="AA17" s="10"/>
      <c r="AB17" s="10">
        <v>2852</v>
      </c>
      <c r="AC17" s="10">
        <v>10957</v>
      </c>
      <c r="AD17" s="10">
        <v>7223</v>
      </c>
      <c r="AE17" s="10">
        <v>3846</v>
      </c>
      <c r="AF17" s="10">
        <v>925</v>
      </c>
      <c r="AG17" s="11">
        <f t="shared" si="1"/>
        <v>47637.94</v>
      </c>
    </row>
    <row r="18" spans="1:33" s="8" customFormat="1" ht="15" customHeight="1" x14ac:dyDescent="0.25">
      <c r="A18" s="11" t="s">
        <v>259</v>
      </c>
      <c r="B18" s="11"/>
      <c r="C18" s="11"/>
      <c r="D18" s="11"/>
      <c r="E18" s="11">
        <v>5227</v>
      </c>
      <c r="F18" s="11"/>
      <c r="G18" s="11">
        <v>1316</v>
      </c>
      <c r="H18" s="11">
        <v>179</v>
      </c>
      <c r="I18" s="11"/>
      <c r="J18" s="11">
        <v>6.86</v>
      </c>
      <c r="K18" s="11">
        <v>2358.12</v>
      </c>
      <c r="L18" s="11">
        <v>5888</v>
      </c>
      <c r="M18" s="11">
        <v>16129</v>
      </c>
      <c r="N18" s="11">
        <v>4021</v>
      </c>
      <c r="O18" s="11">
        <v>65</v>
      </c>
      <c r="P18" s="11">
        <v>805</v>
      </c>
      <c r="Q18" s="11">
        <v>37</v>
      </c>
      <c r="R18" s="11"/>
      <c r="S18" s="11">
        <v>3576.4</v>
      </c>
      <c r="T18" s="11"/>
      <c r="U18" s="11"/>
      <c r="V18" s="11"/>
      <c r="W18" s="11">
        <v>846</v>
      </c>
      <c r="X18" s="11">
        <v>821</v>
      </c>
      <c r="Y18" s="11">
        <v>2254</v>
      </c>
      <c r="Z18" s="11">
        <v>4</v>
      </c>
      <c r="AA18" s="11"/>
      <c r="AB18" s="11">
        <v>15655</v>
      </c>
      <c r="AC18" s="11">
        <v>16351</v>
      </c>
      <c r="AD18" s="11">
        <v>7789</v>
      </c>
      <c r="AE18" s="11">
        <v>6504</v>
      </c>
      <c r="AF18" s="11">
        <v>116</v>
      </c>
      <c r="AG18" s="11">
        <f t="shared" si="1"/>
        <v>89948.38</v>
      </c>
    </row>
    <row r="19" spans="1:33" ht="15" customHeight="1" x14ac:dyDescent="0.25">
      <c r="A19" s="10" t="s">
        <v>260</v>
      </c>
      <c r="B19" s="10"/>
      <c r="C19" s="10"/>
      <c r="D19" s="10"/>
      <c r="E19" s="10">
        <v>3963</v>
      </c>
      <c r="F19" s="10"/>
      <c r="G19" s="10">
        <v>1371</v>
      </c>
      <c r="H19" s="10">
        <v>21</v>
      </c>
      <c r="I19" s="10"/>
      <c r="J19" s="10">
        <v>4.21</v>
      </c>
      <c r="K19" s="10">
        <v>1915.3</v>
      </c>
      <c r="L19" s="10">
        <v>3700</v>
      </c>
      <c r="M19" s="10">
        <v>8595</v>
      </c>
      <c r="N19" s="10">
        <v>3769</v>
      </c>
      <c r="O19" s="10">
        <v>60</v>
      </c>
      <c r="P19" s="10">
        <v>902</v>
      </c>
      <c r="Q19" s="10">
        <v>23</v>
      </c>
      <c r="R19" s="10"/>
      <c r="S19" s="10">
        <v>7227.84</v>
      </c>
      <c r="T19" s="10"/>
      <c r="U19" s="10"/>
      <c r="V19" s="10"/>
      <c r="W19" s="10">
        <v>391</v>
      </c>
      <c r="X19" s="10">
        <v>1252</v>
      </c>
      <c r="Y19" s="10">
        <v>2133</v>
      </c>
      <c r="Z19" s="10">
        <v>11</v>
      </c>
      <c r="AA19" s="10"/>
      <c r="AB19" s="10">
        <v>18235</v>
      </c>
      <c r="AC19" s="10">
        <v>27426</v>
      </c>
      <c r="AD19" s="10">
        <v>0</v>
      </c>
      <c r="AE19" s="10">
        <v>15782</v>
      </c>
      <c r="AF19" s="10">
        <v>157</v>
      </c>
      <c r="AG19" s="11">
        <f t="shared" si="1"/>
        <v>96938.35</v>
      </c>
    </row>
    <row r="20" spans="1:33" ht="15" customHeight="1" x14ac:dyDescent="0.25">
      <c r="A20" s="2" t="s">
        <v>261</v>
      </c>
      <c r="B20" s="10"/>
      <c r="C20" s="10"/>
      <c r="D20" s="10"/>
      <c r="E20" s="10">
        <v>5611</v>
      </c>
      <c r="F20" s="10"/>
      <c r="G20" s="10">
        <v>1693</v>
      </c>
      <c r="H20" s="10">
        <v>141</v>
      </c>
      <c r="I20" s="10"/>
      <c r="J20" s="10">
        <v>4.96</v>
      </c>
      <c r="K20" s="10">
        <v>2749.3</v>
      </c>
      <c r="L20" s="10">
        <v>-6122</v>
      </c>
      <c r="M20" s="10">
        <v>14163</v>
      </c>
      <c r="N20" s="10">
        <v>5069</v>
      </c>
      <c r="O20" s="10">
        <v>89</v>
      </c>
      <c r="P20" s="10">
        <v>954</v>
      </c>
      <c r="Q20" s="10">
        <v>-102</v>
      </c>
      <c r="R20" s="10"/>
      <c r="S20" s="10">
        <v>7381.56</v>
      </c>
      <c r="T20" s="10"/>
      <c r="U20" s="10"/>
      <c r="V20" s="10"/>
      <c r="W20" s="10">
        <v>751</v>
      </c>
      <c r="X20" s="10">
        <v>1355</v>
      </c>
      <c r="Y20" s="10">
        <v>2960</v>
      </c>
      <c r="Z20" s="10">
        <v>11</v>
      </c>
      <c r="AA20" s="10"/>
      <c r="AB20" s="10">
        <v>19758</v>
      </c>
      <c r="AC20" s="10">
        <v>34678</v>
      </c>
      <c r="AD20" s="10">
        <v>1099</v>
      </c>
      <c r="AE20" s="10">
        <v>16657</v>
      </c>
      <c r="AF20" s="10">
        <v>-193</v>
      </c>
      <c r="AG20" s="11">
        <f t="shared" si="1"/>
        <v>108707.82</v>
      </c>
    </row>
    <row r="21" spans="1:33" s="8" customFormat="1" ht="15" customHeight="1" x14ac:dyDescent="0.25">
      <c r="A21" s="11" t="s">
        <v>198</v>
      </c>
      <c r="B21" s="11"/>
      <c r="C21" s="11"/>
      <c r="D21" s="11"/>
      <c r="E21" s="11">
        <v>3579</v>
      </c>
      <c r="F21" s="11"/>
      <c r="G21" s="11">
        <v>994</v>
      </c>
      <c r="H21" s="11">
        <v>59</v>
      </c>
      <c r="I21" s="11"/>
      <c r="J21" s="11">
        <v>6.11</v>
      </c>
      <c r="K21" s="11">
        <v>1524.12</v>
      </c>
      <c r="L21" s="11">
        <v>3467</v>
      </c>
      <c r="M21" s="11">
        <v>10561</v>
      </c>
      <c r="N21" s="11">
        <v>2721</v>
      </c>
      <c r="O21" s="11">
        <v>35</v>
      </c>
      <c r="P21" s="11">
        <v>753</v>
      </c>
      <c r="Q21" s="11">
        <v>-41</v>
      </c>
      <c r="R21" s="11"/>
      <c r="S21" s="11">
        <v>3422.67</v>
      </c>
      <c r="T21" s="11"/>
      <c r="U21" s="11"/>
      <c r="V21" s="11"/>
      <c r="W21" s="11">
        <v>486</v>
      </c>
      <c r="X21" s="11">
        <v>718</v>
      </c>
      <c r="Y21" s="11">
        <v>1426</v>
      </c>
      <c r="Z21" s="11">
        <v>5</v>
      </c>
      <c r="AA21" s="11"/>
      <c r="AB21" s="11">
        <v>14132</v>
      </c>
      <c r="AC21" s="11">
        <v>9099</v>
      </c>
      <c r="AD21" s="11">
        <v>6690</v>
      </c>
      <c r="AE21" s="11">
        <v>5630</v>
      </c>
      <c r="AF21" s="11">
        <v>80</v>
      </c>
      <c r="AG21" s="11">
        <f t="shared" si="1"/>
        <v>65346.9</v>
      </c>
    </row>
    <row r="22" spans="1:33" ht="15" customHeight="1" x14ac:dyDescent="0.25"/>
    <row r="23" spans="1:33" ht="15" customHeight="1" x14ac:dyDescent="0.25">
      <c r="A23" s="26" t="s">
        <v>190</v>
      </c>
    </row>
    <row r="24" spans="1:33" ht="15" customHeight="1" x14ac:dyDescent="0.25">
      <c r="A24" s="1" t="s">
        <v>0</v>
      </c>
      <c r="B24" s="19" t="s">
        <v>1</v>
      </c>
      <c r="C24" s="19" t="s">
        <v>240</v>
      </c>
      <c r="D24" s="19" t="s">
        <v>3</v>
      </c>
      <c r="E24" s="19" t="s">
        <v>4</v>
      </c>
      <c r="F24" s="19" t="s">
        <v>241</v>
      </c>
      <c r="G24" s="19" t="s">
        <v>242</v>
      </c>
      <c r="H24" s="19" t="s">
        <v>251</v>
      </c>
      <c r="I24" s="19" t="s">
        <v>7</v>
      </c>
      <c r="J24" s="19" t="s">
        <v>6</v>
      </c>
      <c r="K24" s="19" t="s">
        <v>8</v>
      </c>
      <c r="L24" s="19" t="s">
        <v>9</v>
      </c>
      <c r="M24" s="19" t="s">
        <v>10</v>
      </c>
      <c r="N24" s="19" t="s">
        <v>11</v>
      </c>
      <c r="O24" s="19" t="s">
        <v>12</v>
      </c>
      <c r="P24" s="19" t="s">
        <v>13</v>
      </c>
      <c r="Q24" s="19" t="s">
        <v>14</v>
      </c>
      <c r="R24" s="19" t="s">
        <v>243</v>
      </c>
      <c r="S24" s="19" t="s">
        <v>15</v>
      </c>
      <c r="T24" s="19" t="s">
        <v>244</v>
      </c>
      <c r="U24" s="19" t="s">
        <v>250</v>
      </c>
      <c r="V24" s="19" t="s">
        <v>239</v>
      </c>
      <c r="W24" s="19" t="s">
        <v>245</v>
      </c>
      <c r="X24" s="19" t="s">
        <v>18</v>
      </c>
      <c r="Y24" s="19" t="s">
        <v>19</v>
      </c>
      <c r="Z24" s="19" t="s">
        <v>20</v>
      </c>
      <c r="AA24" s="19" t="s">
        <v>21</v>
      </c>
      <c r="AB24" s="19" t="s">
        <v>22</v>
      </c>
      <c r="AC24" s="19" t="s">
        <v>246</v>
      </c>
      <c r="AD24" s="19" t="s">
        <v>247</v>
      </c>
      <c r="AE24" s="19" t="s">
        <v>23</v>
      </c>
      <c r="AF24" s="19" t="s">
        <v>24</v>
      </c>
      <c r="AG24" s="19" t="s">
        <v>25</v>
      </c>
    </row>
    <row r="25" spans="1:33" ht="15" customHeight="1" x14ac:dyDescent="0.25">
      <c r="A25" s="10" t="s">
        <v>256</v>
      </c>
      <c r="B25" s="10">
        <v>12369</v>
      </c>
      <c r="C25" s="10"/>
      <c r="D25" s="10"/>
      <c r="E25" s="10">
        <v>106577</v>
      </c>
      <c r="F25" s="10"/>
      <c r="G25" s="10">
        <v>82083</v>
      </c>
      <c r="H25" s="10">
        <v>75458</v>
      </c>
      <c r="I25" s="10"/>
      <c r="J25" s="10">
        <v>5876.97</v>
      </c>
      <c r="K25" s="10">
        <v>38374.9</v>
      </c>
      <c r="L25" s="10">
        <v>83698</v>
      </c>
      <c r="M25" s="10">
        <v>178160</v>
      </c>
      <c r="N25" s="10">
        <v>73237</v>
      </c>
      <c r="O25" s="10">
        <v>10071</v>
      </c>
      <c r="P25" s="10">
        <v>24990</v>
      </c>
      <c r="Q25" s="10">
        <v>40333</v>
      </c>
      <c r="R25" s="10"/>
      <c r="S25" s="10">
        <v>96131.87</v>
      </c>
      <c r="T25" s="10">
        <v>908</v>
      </c>
      <c r="U25" s="10"/>
      <c r="V25" s="10">
        <v>8244</v>
      </c>
      <c r="W25" s="10">
        <v>71828</v>
      </c>
      <c r="X25" s="10">
        <v>44409</v>
      </c>
      <c r="Y25" s="10">
        <v>58922</v>
      </c>
      <c r="Z25" s="10">
        <v>36904</v>
      </c>
      <c r="AA25" s="10"/>
      <c r="AB25" s="10">
        <v>121643</v>
      </c>
      <c r="AC25" s="10">
        <v>202322</v>
      </c>
      <c r="AD25" s="10">
        <v>71879</v>
      </c>
      <c r="AE25" s="10">
        <v>115922</v>
      </c>
      <c r="AF25" s="10">
        <v>44749</v>
      </c>
      <c r="AG25" s="11">
        <f t="shared" ref="AG25:AG31" si="2">SUM(B25:AF25)</f>
        <v>1605089.74</v>
      </c>
    </row>
    <row r="26" spans="1:33" ht="15" customHeight="1" x14ac:dyDescent="0.25">
      <c r="A26" s="10" t="s">
        <v>257</v>
      </c>
      <c r="B26" s="10"/>
      <c r="C26" s="10"/>
      <c r="D26" s="10"/>
      <c r="E26" s="10"/>
      <c r="F26" s="10"/>
      <c r="G26" s="10"/>
      <c r="H26" s="10">
        <v>7690</v>
      </c>
      <c r="I26" s="10"/>
      <c r="J26" s="10"/>
      <c r="K26" s="10"/>
      <c r="L26" s="10">
        <v>0</v>
      </c>
      <c r="M26" s="10"/>
      <c r="N26" s="10"/>
      <c r="O26" s="10"/>
      <c r="P26" s="10"/>
      <c r="Q26" s="10"/>
      <c r="R26" s="10"/>
      <c r="S26" s="10">
        <v>16.75</v>
      </c>
      <c r="T26" s="10"/>
      <c r="U26" s="10"/>
      <c r="V26" s="10"/>
      <c r="W26" s="10"/>
      <c r="X26" s="10"/>
      <c r="Y26" s="10"/>
      <c r="Z26" s="10"/>
      <c r="AA26" s="10"/>
      <c r="AB26" s="10"/>
      <c r="AC26" s="10">
        <v>132</v>
      </c>
      <c r="AD26" s="10">
        <v>359</v>
      </c>
      <c r="AE26" s="10"/>
      <c r="AF26" s="10"/>
      <c r="AG26" s="11">
        <f t="shared" si="2"/>
        <v>8197.75</v>
      </c>
    </row>
    <row r="27" spans="1:33" ht="15" customHeight="1" x14ac:dyDescent="0.25">
      <c r="A27" s="10" t="s">
        <v>258</v>
      </c>
      <c r="B27" s="10">
        <v>5842</v>
      </c>
      <c r="C27" s="10"/>
      <c r="D27" s="10"/>
      <c r="E27" s="10">
        <v>-15678</v>
      </c>
      <c r="F27" s="10"/>
      <c r="G27" s="10">
        <v>14830</v>
      </c>
      <c r="H27" s="10">
        <v>3064</v>
      </c>
      <c r="I27" s="10"/>
      <c r="J27" s="10">
        <v>2752.82</v>
      </c>
      <c r="K27" s="10">
        <v>1814.53</v>
      </c>
      <c r="L27" s="10">
        <v>-26934</v>
      </c>
      <c r="M27" s="10">
        <v>8134</v>
      </c>
      <c r="N27" s="10">
        <v>3168</v>
      </c>
      <c r="O27" s="10">
        <v>1555</v>
      </c>
      <c r="P27" s="10">
        <v>1690</v>
      </c>
      <c r="Q27" s="10">
        <v>-6357</v>
      </c>
      <c r="R27" s="10"/>
      <c r="S27" s="10">
        <v>4825.6400000000003</v>
      </c>
      <c r="T27" s="10">
        <v>-273</v>
      </c>
      <c r="U27" s="10"/>
      <c r="V27" s="10">
        <v>489</v>
      </c>
      <c r="W27" s="10">
        <v>20219</v>
      </c>
      <c r="X27" s="10">
        <v>5964</v>
      </c>
      <c r="Y27" s="10">
        <v>21044</v>
      </c>
      <c r="Z27" s="10">
        <v>1832</v>
      </c>
      <c r="AA27" s="10"/>
      <c r="AB27" s="10">
        <v>21526</v>
      </c>
      <c r="AC27" s="10">
        <v>10648</v>
      </c>
      <c r="AD27" s="10">
        <v>3371</v>
      </c>
      <c r="AE27" s="10">
        <v>4662</v>
      </c>
      <c r="AF27" s="10">
        <v>3094</v>
      </c>
      <c r="AG27" s="11">
        <f t="shared" si="2"/>
        <v>91282.99</v>
      </c>
    </row>
    <row r="28" spans="1:33" s="8" customFormat="1" ht="15" customHeight="1" x14ac:dyDescent="0.25">
      <c r="A28" s="11" t="s">
        <v>259</v>
      </c>
      <c r="B28" s="11">
        <v>6527</v>
      </c>
      <c r="C28" s="11"/>
      <c r="D28" s="11"/>
      <c r="E28" s="11">
        <v>90899</v>
      </c>
      <c r="F28" s="11"/>
      <c r="G28" s="11">
        <v>67253</v>
      </c>
      <c r="H28" s="11">
        <v>80084</v>
      </c>
      <c r="I28" s="11"/>
      <c r="J28" s="11">
        <v>3124.15</v>
      </c>
      <c r="K28" s="11">
        <v>36560.36</v>
      </c>
      <c r="L28" s="11">
        <v>56765</v>
      </c>
      <c r="M28" s="11">
        <v>170026</v>
      </c>
      <c r="N28" s="11">
        <v>70069</v>
      </c>
      <c r="O28" s="11">
        <v>8516</v>
      </c>
      <c r="P28" s="11">
        <v>23299</v>
      </c>
      <c r="Q28" s="11">
        <v>33976</v>
      </c>
      <c r="R28" s="11"/>
      <c r="S28" s="11">
        <v>91322.98</v>
      </c>
      <c r="T28" s="11">
        <v>635</v>
      </c>
      <c r="U28" s="11"/>
      <c r="V28" s="11">
        <v>7756</v>
      </c>
      <c r="W28" s="11">
        <v>51608</v>
      </c>
      <c r="X28" s="11">
        <v>38445</v>
      </c>
      <c r="Y28" s="11">
        <v>37878</v>
      </c>
      <c r="Z28" s="11">
        <v>35073</v>
      </c>
      <c r="AA28" s="11"/>
      <c r="AB28" s="11">
        <v>100117</v>
      </c>
      <c r="AC28" s="11">
        <v>191805</v>
      </c>
      <c r="AD28" s="11">
        <v>68868</v>
      </c>
      <c r="AE28" s="11">
        <v>111260</v>
      </c>
      <c r="AF28" s="11">
        <v>41655</v>
      </c>
      <c r="AG28" s="11">
        <f t="shared" si="2"/>
        <v>1423521.49</v>
      </c>
    </row>
    <row r="29" spans="1:33" ht="15" customHeight="1" x14ac:dyDescent="0.25">
      <c r="A29" s="10" t="s">
        <v>260</v>
      </c>
      <c r="B29" s="10">
        <v>10358</v>
      </c>
      <c r="C29" s="10"/>
      <c r="D29" s="10"/>
      <c r="E29" s="10">
        <v>243785</v>
      </c>
      <c r="F29" s="10"/>
      <c r="G29" s="10">
        <v>155532</v>
      </c>
      <c r="H29" s="10">
        <v>179236</v>
      </c>
      <c r="I29" s="10"/>
      <c r="J29" s="10">
        <v>6878.95</v>
      </c>
      <c r="K29" s="10">
        <v>83714.81</v>
      </c>
      <c r="L29" s="10">
        <v>141270</v>
      </c>
      <c r="M29" s="10">
        <v>446538</v>
      </c>
      <c r="N29" s="10">
        <v>187746</v>
      </c>
      <c r="O29" s="10">
        <v>19312</v>
      </c>
      <c r="P29" s="10">
        <v>53341</v>
      </c>
      <c r="Q29" s="10">
        <v>54428</v>
      </c>
      <c r="R29" s="10"/>
      <c r="S29" s="10">
        <v>217166.04</v>
      </c>
      <c r="T29" s="10">
        <v>2220</v>
      </c>
      <c r="U29" s="10"/>
      <c r="V29" s="10">
        <v>13223</v>
      </c>
      <c r="W29" s="10">
        <v>167118</v>
      </c>
      <c r="X29" s="10">
        <v>95900</v>
      </c>
      <c r="Y29" s="10">
        <v>98013</v>
      </c>
      <c r="Z29" s="10">
        <v>84108</v>
      </c>
      <c r="AA29" s="10"/>
      <c r="AB29" s="10">
        <v>267373</v>
      </c>
      <c r="AC29" s="10">
        <v>499636</v>
      </c>
      <c r="AD29" s="10">
        <v>0</v>
      </c>
      <c r="AE29" s="10">
        <v>259894</v>
      </c>
      <c r="AF29" s="10">
        <v>62742</v>
      </c>
      <c r="AG29" s="11">
        <f t="shared" si="2"/>
        <v>3349532.8</v>
      </c>
    </row>
    <row r="30" spans="1:33" ht="15" customHeight="1" x14ac:dyDescent="0.25">
      <c r="A30" s="2" t="s">
        <v>261</v>
      </c>
      <c r="B30" s="10">
        <v>12199</v>
      </c>
      <c r="C30" s="10"/>
      <c r="D30" s="10"/>
      <c r="E30" s="10">
        <v>224090</v>
      </c>
      <c r="F30" s="10"/>
      <c r="G30" s="10">
        <v>150157</v>
      </c>
      <c r="H30" s="10">
        <v>177535</v>
      </c>
      <c r="I30" s="10"/>
      <c r="J30" s="10">
        <v>6636.67</v>
      </c>
      <c r="K30" s="10">
        <v>81057.600000000006</v>
      </c>
      <c r="L30" s="10">
        <v>-132643</v>
      </c>
      <c r="M30" s="10">
        <v>413014</v>
      </c>
      <c r="N30" s="10">
        <v>172484</v>
      </c>
      <c r="O30" s="10">
        <v>19335</v>
      </c>
      <c r="P30" s="10">
        <v>52104</v>
      </c>
      <c r="Q30" s="10">
        <v>-62231</v>
      </c>
      <c r="R30" s="10"/>
      <c r="S30" s="10">
        <v>218383.49</v>
      </c>
      <c r="T30" s="10">
        <v>-1849</v>
      </c>
      <c r="U30" s="10"/>
      <c r="V30" s="10">
        <v>14335</v>
      </c>
      <c r="W30" s="10">
        <v>143953</v>
      </c>
      <c r="X30" s="10">
        <v>90378</v>
      </c>
      <c r="Y30" s="10">
        <v>93738</v>
      </c>
      <c r="Z30" s="10">
        <v>80415</v>
      </c>
      <c r="AA30" s="10"/>
      <c r="AB30" s="10">
        <v>247238</v>
      </c>
      <c r="AC30" s="10">
        <v>461523</v>
      </c>
      <c r="AD30" s="10">
        <v>3011</v>
      </c>
      <c r="AE30" s="10">
        <v>266394</v>
      </c>
      <c r="AF30" s="10">
        <v>-74699</v>
      </c>
      <c r="AG30" s="11">
        <f t="shared" si="2"/>
        <v>2656558.7599999998</v>
      </c>
    </row>
    <row r="31" spans="1:33" s="8" customFormat="1" ht="15" customHeight="1" x14ac:dyDescent="0.25">
      <c r="A31" s="11" t="s">
        <v>198</v>
      </c>
      <c r="B31" s="11">
        <v>4686</v>
      </c>
      <c r="C31" s="11"/>
      <c r="D31" s="11"/>
      <c r="E31" s="11">
        <v>110594</v>
      </c>
      <c r="F31" s="11"/>
      <c r="G31" s="11">
        <v>72627</v>
      </c>
      <c r="H31" s="11">
        <v>81785</v>
      </c>
      <c r="I31" s="11"/>
      <c r="J31" s="11">
        <v>3366.43</v>
      </c>
      <c r="K31" s="11">
        <v>39217.57</v>
      </c>
      <c r="L31" s="11">
        <v>65391</v>
      </c>
      <c r="M31" s="11">
        <v>203550</v>
      </c>
      <c r="N31" s="11">
        <v>85331</v>
      </c>
      <c r="O31" s="11">
        <v>8493</v>
      </c>
      <c r="P31" s="11">
        <v>24537</v>
      </c>
      <c r="Q31" s="11">
        <v>26174</v>
      </c>
      <c r="R31" s="11"/>
      <c r="S31" s="11">
        <v>90105.52</v>
      </c>
      <c r="T31" s="11">
        <v>1006</v>
      </c>
      <c r="U31" s="11"/>
      <c r="V31" s="11">
        <v>6644</v>
      </c>
      <c r="W31" s="11">
        <v>74773</v>
      </c>
      <c r="X31" s="11">
        <v>43968</v>
      </c>
      <c r="Y31" s="11">
        <v>42153</v>
      </c>
      <c r="Z31" s="11">
        <v>38765</v>
      </c>
      <c r="AA31" s="11"/>
      <c r="AB31" s="11">
        <v>120252</v>
      </c>
      <c r="AC31" s="11">
        <v>229918</v>
      </c>
      <c r="AD31" s="11">
        <v>65857</v>
      </c>
      <c r="AE31" s="11">
        <v>104760</v>
      </c>
      <c r="AF31" s="11">
        <v>29698</v>
      </c>
      <c r="AG31" s="11">
        <f t="shared" si="2"/>
        <v>1573651.52</v>
      </c>
    </row>
    <row r="32" spans="1:33" ht="15" customHeight="1" x14ac:dyDescent="0.25"/>
    <row r="33" spans="1:33" ht="15" customHeight="1" x14ac:dyDescent="0.25">
      <c r="A33" s="26" t="s">
        <v>191</v>
      </c>
    </row>
    <row r="34" spans="1:33" ht="15" customHeight="1" x14ac:dyDescent="0.25">
      <c r="A34" s="1" t="s">
        <v>0</v>
      </c>
      <c r="B34" s="19" t="s">
        <v>1</v>
      </c>
      <c r="C34" s="19" t="s">
        <v>240</v>
      </c>
      <c r="D34" s="19" t="s">
        <v>3</v>
      </c>
      <c r="E34" s="19" t="s">
        <v>4</v>
      </c>
      <c r="F34" s="19" t="s">
        <v>241</v>
      </c>
      <c r="G34" s="19" t="s">
        <v>242</v>
      </c>
      <c r="H34" s="19" t="s">
        <v>251</v>
      </c>
      <c r="I34" s="19" t="s">
        <v>7</v>
      </c>
      <c r="J34" s="19" t="s">
        <v>6</v>
      </c>
      <c r="K34" s="19" t="s">
        <v>8</v>
      </c>
      <c r="L34" s="19" t="s">
        <v>9</v>
      </c>
      <c r="M34" s="19" t="s">
        <v>10</v>
      </c>
      <c r="N34" s="19" t="s">
        <v>11</v>
      </c>
      <c r="O34" s="19" t="s">
        <v>12</v>
      </c>
      <c r="P34" s="19" t="s">
        <v>13</v>
      </c>
      <c r="Q34" s="19" t="s">
        <v>14</v>
      </c>
      <c r="R34" s="19" t="s">
        <v>243</v>
      </c>
      <c r="S34" s="19" t="s">
        <v>15</v>
      </c>
      <c r="T34" s="19" t="s">
        <v>244</v>
      </c>
      <c r="U34" s="19" t="s">
        <v>250</v>
      </c>
      <c r="V34" s="19" t="s">
        <v>239</v>
      </c>
      <c r="W34" s="19" t="s">
        <v>245</v>
      </c>
      <c r="X34" s="19" t="s">
        <v>18</v>
      </c>
      <c r="Y34" s="19" t="s">
        <v>19</v>
      </c>
      <c r="Z34" s="19" t="s">
        <v>20</v>
      </c>
      <c r="AA34" s="19" t="s">
        <v>21</v>
      </c>
      <c r="AB34" s="19" t="s">
        <v>22</v>
      </c>
      <c r="AC34" s="19" t="s">
        <v>246</v>
      </c>
      <c r="AD34" s="19" t="s">
        <v>247</v>
      </c>
      <c r="AE34" s="19" t="s">
        <v>23</v>
      </c>
      <c r="AF34" s="19" t="s">
        <v>24</v>
      </c>
      <c r="AG34" s="19" t="s">
        <v>25</v>
      </c>
    </row>
    <row r="35" spans="1:33" ht="15" customHeight="1" x14ac:dyDescent="0.25">
      <c r="A35" s="10" t="s">
        <v>256</v>
      </c>
      <c r="B35" s="10"/>
      <c r="C35" s="10"/>
      <c r="D35" s="10"/>
      <c r="E35" s="10">
        <v>7517</v>
      </c>
      <c r="F35" s="10"/>
      <c r="G35" s="10">
        <v>810</v>
      </c>
      <c r="H35" s="10">
        <v>1803</v>
      </c>
      <c r="I35" s="10"/>
      <c r="J35" s="10">
        <v>227.02</v>
      </c>
      <c r="K35" s="10">
        <v>1968.24</v>
      </c>
      <c r="L35" s="10">
        <v>5573</v>
      </c>
      <c r="M35" s="10">
        <v>16974</v>
      </c>
      <c r="N35" s="10">
        <v>4412</v>
      </c>
      <c r="O35" s="10">
        <v>204</v>
      </c>
      <c r="P35" s="10">
        <v>887</v>
      </c>
      <c r="Q35" s="10">
        <v>63</v>
      </c>
      <c r="R35" s="10"/>
      <c r="S35" s="10">
        <v>8336.5</v>
      </c>
      <c r="T35" s="10"/>
      <c r="U35" s="10"/>
      <c r="V35" s="10">
        <v>73</v>
      </c>
      <c r="W35" s="10"/>
      <c r="X35" s="10">
        <v>1695</v>
      </c>
      <c r="Y35" s="10">
        <v>1537</v>
      </c>
      <c r="Z35" s="10">
        <v>344</v>
      </c>
      <c r="AA35" s="10"/>
      <c r="AB35" s="10">
        <v>3944</v>
      </c>
      <c r="AC35" s="10">
        <v>26547</v>
      </c>
      <c r="AD35" s="10">
        <v>8589</v>
      </c>
      <c r="AE35" s="10">
        <v>9622</v>
      </c>
      <c r="AF35" s="10">
        <v>306</v>
      </c>
      <c r="AG35" s="11">
        <f t="shared" ref="AG35:AG41" si="3">SUM(B35:AF35)</f>
        <v>101431.76000000001</v>
      </c>
    </row>
    <row r="36" spans="1:33" ht="15" customHeight="1" x14ac:dyDescent="0.25">
      <c r="A36" s="10" t="s">
        <v>257</v>
      </c>
      <c r="B36" s="10"/>
      <c r="C36" s="10"/>
      <c r="D36" s="10"/>
      <c r="E36" s="10">
        <v>5</v>
      </c>
      <c r="F36" s="10"/>
      <c r="G36" s="10">
        <v>69</v>
      </c>
      <c r="H36" s="10">
        <v>140</v>
      </c>
      <c r="I36" s="10"/>
      <c r="J36" s="10">
        <v>12.7</v>
      </c>
      <c r="K36" s="10">
        <v>202.5</v>
      </c>
      <c r="L36" s="10">
        <v>249</v>
      </c>
      <c r="M36" s="10">
        <v>304</v>
      </c>
      <c r="N36" s="10">
        <v>6</v>
      </c>
      <c r="O36" s="10">
        <v>29</v>
      </c>
      <c r="P36" s="10">
        <v>25</v>
      </c>
      <c r="Q36" s="10">
        <v>42</v>
      </c>
      <c r="R36" s="10"/>
      <c r="S36" s="10">
        <v>289.47000000000003</v>
      </c>
      <c r="T36" s="10">
        <v>2</v>
      </c>
      <c r="U36" s="10"/>
      <c r="V36" s="10">
        <v>48</v>
      </c>
      <c r="W36" s="10"/>
      <c r="X36" s="10">
        <v>176</v>
      </c>
      <c r="Y36" s="10">
        <v>18</v>
      </c>
      <c r="Z36" s="10">
        <v>119</v>
      </c>
      <c r="AA36" s="10"/>
      <c r="AB36" s="10">
        <v>162</v>
      </c>
      <c r="AC36" s="10">
        <v>1052</v>
      </c>
      <c r="AD36" s="10">
        <v>858</v>
      </c>
      <c r="AE36" s="10">
        <v>192</v>
      </c>
      <c r="AF36" s="10">
        <v>34</v>
      </c>
      <c r="AG36" s="11">
        <f t="shared" si="3"/>
        <v>4034.67</v>
      </c>
    </row>
    <row r="37" spans="1:33" ht="15" customHeight="1" x14ac:dyDescent="0.25">
      <c r="A37" s="10" t="s">
        <v>258</v>
      </c>
      <c r="B37" s="10"/>
      <c r="C37" s="10"/>
      <c r="D37" s="10"/>
      <c r="E37" s="10">
        <v>-6977</v>
      </c>
      <c r="F37" s="10"/>
      <c r="G37" s="10">
        <v>569</v>
      </c>
      <c r="H37" s="10">
        <v>1736</v>
      </c>
      <c r="I37" s="10"/>
      <c r="J37" s="10">
        <v>206.2</v>
      </c>
      <c r="K37" s="10">
        <v>1625.75</v>
      </c>
      <c r="L37" s="10">
        <v>-4756</v>
      </c>
      <c r="M37" s="10">
        <v>12365</v>
      </c>
      <c r="N37" s="10">
        <v>3965</v>
      </c>
      <c r="O37" s="10">
        <v>183</v>
      </c>
      <c r="P37" s="10">
        <v>912</v>
      </c>
      <c r="Q37" s="10">
        <v>-78</v>
      </c>
      <c r="R37" s="10"/>
      <c r="S37" s="10">
        <v>3054.28</v>
      </c>
      <c r="T37" s="10"/>
      <c r="U37" s="10"/>
      <c r="V37" s="10">
        <v>102</v>
      </c>
      <c r="W37" s="10"/>
      <c r="X37" s="10">
        <v>1563</v>
      </c>
      <c r="Y37" s="10">
        <v>986</v>
      </c>
      <c r="Z37" s="10">
        <v>190</v>
      </c>
      <c r="AA37" s="10"/>
      <c r="AB37" s="10">
        <v>3202</v>
      </c>
      <c r="AC37" s="10">
        <v>13825</v>
      </c>
      <c r="AD37" s="10">
        <v>4118</v>
      </c>
      <c r="AE37" s="10">
        <v>4003</v>
      </c>
      <c r="AF37" s="10">
        <v>292</v>
      </c>
      <c r="AG37" s="11">
        <f t="shared" si="3"/>
        <v>41086.230000000003</v>
      </c>
    </row>
    <row r="38" spans="1:33" s="8" customFormat="1" ht="15" customHeight="1" x14ac:dyDescent="0.25">
      <c r="A38" s="11" t="s">
        <v>259</v>
      </c>
      <c r="B38" s="11"/>
      <c r="C38" s="11"/>
      <c r="D38" s="11"/>
      <c r="E38" s="11">
        <v>545</v>
      </c>
      <c r="F38" s="11"/>
      <c r="G38" s="11">
        <v>310</v>
      </c>
      <c r="H38" s="11">
        <v>207</v>
      </c>
      <c r="I38" s="11"/>
      <c r="J38" s="11">
        <v>33.520000000000003</v>
      </c>
      <c r="K38" s="11">
        <v>544.99</v>
      </c>
      <c r="L38" s="11">
        <v>1065</v>
      </c>
      <c r="M38" s="11">
        <v>4913</v>
      </c>
      <c r="N38" s="11">
        <v>453</v>
      </c>
      <c r="O38" s="11">
        <v>50</v>
      </c>
      <c r="P38" s="11">
        <v>0</v>
      </c>
      <c r="Q38" s="11">
        <v>26</v>
      </c>
      <c r="R38" s="11"/>
      <c r="S38" s="11">
        <v>5571.69</v>
      </c>
      <c r="T38" s="11">
        <v>2</v>
      </c>
      <c r="U38" s="11"/>
      <c r="V38" s="11">
        <v>20</v>
      </c>
      <c r="W38" s="11"/>
      <c r="X38" s="11">
        <v>309</v>
      </c>
      <c r="Y38" s="11">
        <v>570</v>
      </c>
      <c r="Z38" s="11">
        <v>273</v>
      </c>
      <c r="AA38" s="11"/>
      <c r="AB38" s="11">
        <v>904</v>
      </c>
      <c r="AC38" s="11">
        <v>13774</v>
      </c>
      <c r="AD38" s="11">
        <v>5330</v>
      </c>
      <c r="AE38" s="11">
        <v>5811</v>
      </c>
      <c r="AF38" s="11">
        <v>47</v>
      </c>
      <c r="AG38" s="11">
        <f t="shared" si="3"/>
        <v>40759.199999999997</v>
      </c>
    </row>
    <row r="39" spans="1:33" ht="15" customHeight="1" x14ac:dyDescent="0.25">
      <c r="A39" s="10" t="s">
        <v>260</v>
      </c>
      <c r="B39" s="10"/>
      <c r="C39" s="10"/>
      <c r="D39" s="10"/>
      <c r="E39" s="10">
        <v>1640</v>
      </c>
      <c r="F39" s="10"/>
      <c r="G39" s="10">
        <v>691</v>
      </c>
      <c r="H39" s="10">
        <v>283</v>
      </c>
      <c r="I39" s="10"/>
      <c r="J39" s="10">
        <v>53.09</v>
      </c>
      <c r="K39" s="10">
        <v>679.63</v>
      </c>
      <c r="L39" s="10">
        <v>1880</v>
      </c>
      <c r="M39" s="10">
        <v>11307</v>
      </c>
      <c r="N39" s="10">
        <v>1172</v>
      </c>
      <c r="O39" s="10">
        <v>47</v>
      </c>
      <c r="P39" s="10">
        <v>521</v>
      </c>
      <c r="Q39" s="10">
        <v>96</v>
      </c>
      <c r="R39" s="10"/>
      <c r="S39" s="10">
        <v>11163.98</v>
      </c>
      <c r="T39" s="10">
        <v>3</v>
      </c>
      <c r="U39" s="10"/>
      <c r="V39" s="10">
        <v>47</v>
      </c>
      <c r="W39" s="10"/>
      <c r="X39" s="10">
        <v>613</v>
      </c>
      <c r="Y39" s="10">
        <v>1824</v>
      </c>
      <c r="Z39" s="10">
        <v>499</v>
      </c>
      <c r="AA39" s="10"/>
      <c r="AB39" s="10">
        <v>1871</v>
      </c>
      <c r="AC39" s="10">
        <v>43951</v>
      </c>
      <c r="AD39" s="10">
        <v>0</v>
      </c>
      <c r="AE39" s="10">
        <v>11014</v>
      </c>
      <c r="AF39" s="10">
        <v>58</v>
      </c>
      <c r="AG39" s="11">
        <f t="shared" si="3"/>
        <v>89413.7</v>
      </c>
    </row>
    <row r="40" spans="1:33" ht="15" customHeight="1" x14ac:dyDescent="0.25">
      <c r="A40" s="2" t="s">
        <v>261</v>
      </c>
      <c r="B40" s="10"/>
      <c r="C40" s="10"/>
      <c r="D40" s="10"/>
      <c r="E40" s="10">
        <v>1596</v>
      </c>
      <c r="F40" s="10"/>
      <c r="G40" s="10">
        <v>764</v>
      </c>
      <c r="H40" s="10">
        <v>433</v>
      </c>
      <c r="I40" s="10"/>
      <c r="J40" s="10">
        <v>72.08</v>
      </c>
      <c r="K40" s="10">
        <v>866.06</v>
      </c>
      <c r="L40" s="10">
        <v>-2021</v>
      </c>
      <c r="M40" s="10">
        <v>12341</v>
      </c>
      <c r="N40" s="10">
        <v>1146</v>
      </c>
      <c r="O40" s="10">
        <v>71</v>
      </c>
      <c r="P40" s="10">
        <v>323</v>
      </c>
      <c r="Q40" s="10">
        <v>-95</v>
      </c>
      <c r="R40" s="10"/>
      <c r="S40" s="10">
        <v>10873.96</v>
      </c>
      <c r="T40" s="10">
        <v>-3</v>
      </c>
      <c r="U40" s="10"/>
      <c r="V40" s="10">
        <v>45</v>
      </c>
      <c r="W40" s="10"/>
      <c r="X40" s="10">
        <v>696</v>
      </c>
      <c r="Y40" s="10">
        <v>1905</v>
      </c>
      <c r="Z40" s="10">
        <v>632</v>
      </c>
      <c r="AA40" s="10"/>
      <c r="AB40" s="10">
        <v>2170</v>
      </c>
      <c r="AC40" s="10">
        <v>44486</v>
      </c>
      <c r="AD40" s="10">
        <v>391</v>
      </c>
      <c r="AE40" s="10">
        <v>11793</v>
      </c>
      <c r="AF40" s="10">
        <v>-96</v>
      </c>
      <c r="AG40" s="11">
        <f t="shared" si="3"/>
        <v>88389.1</v>
      </c>
    </row>
    <row r="41" spans="1:33" s="8" customFormat="1" ht="15" customHeight="1" x14ac:dyDescent="0.25">
      <c r="A41" s="11" t="s">
        <v>198</v>
      </c>
      <c r="B41" s="11"/>
      <c r="C41" s="11"/>
      <c r="D41" s="11"/>
      <c r="E41" s="11">
        <v>589</v>
      </c>
      <c r="F41" s="11"/>
      <c r="G41" s="11">
        <v>238</v>
      </c>
      <c r="H41" s="11">
        <v>57</v>
      </c>
      <c r="I41" s="11"/>
      <c r="J41" s="11">
        <v>14.53</v>
      </c>
      <c r="K41" s="11">
        <v>358.55</v>
      </c>
      <c r="L41" s="11">
        <v>924</v>
      </c>
      <c r="M41" s="11">
        <v>3879</v>
      </c>
      <c r="N41" s="11">
        <v>479</v>
      </c>
      <c r="O41" s="11">
        <v>25</v>
      </c>
      <c r="P41" s="11">
        <v>198</v>
      </c>
      <c r="Q41" s="11">
        <v>27</v>
      </c>
      <c r="R41" s="11"/>
      <c r="S41" s="11">
        <v>5861.71</v>
      </c>
      <c r="T41" s="11">
        <v>2</v>
      </c>
      <c r="U41" s="11"/>
      <c r="V41" s="11">
        <v>23</v>
      </c>
      <c r="W41" s="11"/>
      <c r="X41" s="11">
        <v>226</v>
      </c>
      <c r="Y41" s="11">
        <v>488</v>
      </c>
      <c r="Z41" s="11">
        <v>140</v>
      </c>
      <c r="AA41" s="11"/>
      <c r="AB41" s="11">
        <v>605</v>
      </c>
      <c r="AC41" s="11">
        <v>13239</v>
      </c>
      <c r="AD41" s="11">
        <v>4939</v>
      </c>
      <c r="AE41" s="11">
        <v>5031</v>
      </c>
      <c r="AF41" s="11">
        <v>9</v>
      </c>
      <c r="AG41" s="11">
        <f t="shared" si="3"/>
        <v>37352.79</v>
      </c>
    </row>
    <row r="42" spans="1:33" ht="15" customHeight="1" x14ac:dyDescent="0.25"/>
    <row r="43" spans="1:33" ht="15" customHeight="1" x14ac:dyDescent="0.25">
      <c r="A43" s="26" t="s">
        <v>192</v>
      </c>
    </row>
    <row r="44" spans="1:33" ht="15" customHeight="1" x14ac:dyDescent="0.25">
      <c r="A44" s="1" t="s">
        <v>0</v>
      </c>
      <c r="B44" s="19" t="s">
        <v>1</v>
      </c>
      <c r="C44" s="19" t="s">
        <v>240</v>
      </c>
      <c r="D44" s="19" t="s">
        <v>3</v>
      </c>
      <c r="E44" s="19" t="s">
        <v>4</v>
      </c>
      <c r="F44" s="19" t="s">
        <v>241</v>
      </c>
      <c r="G44" s="19" t="s">
        <v>242</v>
      </c>
      <c r="H44" s="19" t="s">
        <v>251</v>
      </c>
      <c r="I44" s="19" t="s">
        <v>7</v>
      </c>
      <c r="J44" s="19" t="s">
        <v>6</v>
      </c>
      <c r="K44" s="19" t="s">
        <v>8</v>
      </c>
      <c r="L44" s="19" t="s">
        <v>9</v>
      </c>
      <c r="M44" s="19" t="s">
        <v>10</v>
      </c>
      <c r="N44" s="19" t="s">
        <v>11</v>
      </c>
      <c r="O44" s="19" t="s">
        <v>12</v>
      </c>
      <c r="P44" s="19" t="s">
        <v>13</v>
      </c>
      <c r="Q44" s="19" t="s">
        <v>14</v>
      </c>
      <c r="R44" s="19" t="s">
        <v>243</v>
      </c>
      <c r="S44" s="19" t="s">
        <v>15</v>
      </c>
      <c r="T44" s="19" t="s">
        <v>244</v>
      </c>
      <c r="U44" s="19" t="s">
        <v>250</v>
      </c>
      <c r="V44" s="19" t="s">
        <v>239</v>
      </c>
      <c r="W44" s="19" t="s">
        <v>245</v>
      </c>
      <c r="X44" s="19" t="s">
        <v>18</v>
      </c>
      <c r="Y44" s="19" t="s">
        <v>19</v>
      </c>
      <c r="Z44" s="19" t="s">
        <v>20</v>
      </c>
      <c r="AA44" s="19" t="s">
        <v>21</v>
      </c>
      <c r="AB44" s="19" t="s">
        <v>22</v>
      </c>
      <c r="AC44" s="19" t="s">
        <v>246</v>
      </c>
      <c r="AD44" s="19" t="s">
        <v>247</v>
      </c>
      <c r="AE44" s="19" t="s">
        <v>23</v>
      </c>
      <c r="AF44" s="19" t="s">
        <v>24</v>
      </c>
      <c r="AG44" s="19" t="s">
        <v>25</v>
      </c>
    </row>
    <row r="45" spans="1:33" ht="15" customHeight="1" x14ac:dyDescent="0.25">
      <c r="A45" s="10" t="s">
        <v>256</v>
      </c>
      <c r="B45" s="10">
        <v>16370</v>
      </c>
      <c r="C45" s="10">
        <v>56992</v>
      </c>
      <c r="D45" s="10"/>
      <c r="E45" s="10">
        <v>71814</v>
      </c>
      <c r="F45" s="10">
        <v>96499</v>
      </c>
      <c r="G45" s="10">
        <v>13805</v>
      </c>
      <c r="H45" s="10">
        <v>16469</v>
      </c>
      <c r="I45" s="10"/>
      <c r="J45" s="10">
        <v>2892.64</v>
      </c>
      <c r="K45" s="10">
        <v>14541.54</v>
      </c>
      <c r="L45" s="10">
        <v>107264</v>
      </c>
      <c r="M45" s="10">
        <v>129510</v>
      </c>
      <c r="N45" s="10">
        <v>42411</v>
      </c>
      <c r="O45" s="10">
        <v>7248</v>
      </c>
      <c r="P45" s="10">
        <v>10770</v>
      </c>
      <c r="Q45" s="10">
        <v>4436</v>
      </c>
      <c r="R45" s="10">
        <v>28081.91</v>
      </c>
      <c r="S45" s="10">
        <v>137392.54</v>
      </c>
      <c r="T45" s="10">
        <v>1117</v>
      </c>
      <c r="U45" s="10">
        <v>76733</v>
      </c>
      <c r="V45" s="10">
        <v>350</v>
      </c>
      <c r="W45" s="10">
        <v>44006</v>
      </c>
      <c r="X45" s="10">
        <v>12458</v>
      </c>
      <c r="Y45" s="10">
        <v>40295</v>
      </c>
      <c r="Z45" s="10">
        <v>26</v>
      </c>
      <c r="AA45" s="10">
        <v>242775</v>
      </c>
      <c r="AB45" s="10">
        <v>44148</v>
      </c>
      <c r="AC45" s="10">
        <v>486424</v>
      </c>
      <c r="AD45" s="10">
        <v>185357</v>
      </c>
      <c r="AE45" s="10">
        <v>191532</v>
      </c>
      <c r="AF45" s="10">
        <v>9158</v>
      </c>
      <c r="AG45" s="11">
        <f t="shared" ref="AG45:AG51" si="4">SUM(B45:AF45)</f>
        <v>2090875.63</v>
      </c>
    </row>
    <row r="46" spans="1:33" ht="15" customHeight="1" x14ac:dyDescent="0.25">
      <c r="A46" s="10" t="s">
        <v>257</v>
      </c>
      <c r="B46" s="10"/>
      <c r="C46" s="10"/>
      <c r="D46" s="10"/>
      <c r="E46" s="10"/>
      <c r="F46" s="10">
        <v>3653</v>
      </c>
      <c r="G46" s="10"/>
      <c r="H46" s="10">
        <v>1796</v>
      </c>
      <c r="I46" s="10"/>
      <c r="J46" s="10">
        <v>227.63</v>
      </c>
      <c r="K46" s="10"/>
      <c r="L46" s="10">
        <v>0</v>
      </c>
      <c r="M46" s="10">
        <v>4466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>
        <v>1039</v>
      </c>
      <c r="Z46" s="10"/>
      <c r="AA46" s="10"/>
      <c r="AB46" s="10">
        <v>213</v>
      </c>
      <c r="AC46" s="10">
        <v>695</v>
      </c>
      <c r="AD46" s="10">
        <v>1652</v>
      </c>
      <c r="AE46" s="10"/>
      <c r="AF46" s="10"/>
      <c r="AG46" s="11">
        <f t="shared" si="4"/>
        <v>13741.630000000001</v>
      </c>
    </row>
    <row r="47" spans="1:33" ht="15" customHeight="1" x14ac:dyDescent="0.25">
      <c r="A47" s="10" t="s">
        <v>258</v>
      </c>
      <c r="B47" s="10">
        <v>668</v>
      </c>
      <c r="C47" s="10">
        <v>10107</v>
      </c>
      <c r="D47" s="10"/>
      <c r="E47" s="10">
        <v>-16415</v>
      </c>
      <c r="F47" s="10">
        <v>14014</v>
      </c>
      <c r="G47" s="10">
        <v>2879</v>
      </c>
      <c r="H47" s="10">
        <v>687</v>
      </c>
      <c r="I47" s="10"/>
      <c r="J47" s="10">
        <v>197.24</v>
      </c>
      <c r="K47" s="10">
        <v>2226.7800000000002</v>
      </c>
      <c r="L47" s="10">
        <v>-33464</v>
      </c>
      <c r="M47" s="10">
        <v>22022</v>
      </c>
      <c r="N47" s="10">
        <v>2211</v>
      </c>
      <c r="O47" s="10">
        <v>1202</v>
      </c>
      <c r="P47" s="10">
        <v>565</v>
      </c>
      <c r="Q47" s="10">
        <v>-221</v>
      </c>
      <c r="R47" s="10">
        <v>1164.75</v>
      </c>
      <c r="S47" s="10">
        <v>13241.61</v>
      </c>
      <c r="T47" s="10">
        <v>-46</v>
      </c>
      <c r="U47" s="10">
        <v>17956</v>
      </c>
      <c r="V47" s="10">
        <v>14</v>
      </c>
      <c r="W47" s="10">
        <v>4616</v>
      </c>
      <c r="X47" s="10">
        <v>1361</v>
      </c>
      <c r="Y47" s="10">
        <v>2922</v>
      </c>
      <c r="Z47" s="10">
        <v>10</v>
      </c>
      <c r="AA47" s="10">
        <v>11027</v>
      </c>
      <c r="AB47" s="10">
        <v>6167</v>
      </c>
      <c r="AC47" s="10">
        <v>49793</v>
      </c>
      <c r="AD47" s="10">
        <v>7000</v>
      </c>
      <c r="AE47" s="10">
        <v>7961</v>
      </c>
      <c r="AF47" s="10">
        <v>452</v>
      </c>
      <c r="AG47" s="11">
        <f t="shared" si="4"/>
        <v>130318.38</v>
      </c>
    </row>
    <row r="48" spans="1:33" s="8" customFormat="1" ht="15" customHeight="1" x14ac:dyDescent="0.25">
      <c r="A48" s="11" t="s">
        <v>259</v>
      </c>
      <c r="B48" s="11">
        <v>15702</v>
      </c>
      <c r="C48" s="11">
        <v>46885</v>
      </c>
      <c r="D48" s="11"/>
      <c r="E48" s="11">
        <v>55399</v>
      </c>
      <c r="F48" s="11">
        <v>86138</v>
      </c>
      <c r="G48" s="11">
        <v>10926</v>
      </c>
      <c r="H48" s="11">
        <v>17578</v>
      </c>
      <c r="I48" s="11"/>
      <c r="J48" s="11">
        <v>2923.03</v>
      </c>
      <c r="K48" s="11">
        <v>12314.75</v>
      </c>
      <c r="L48" s="11">
        <v>73800</v>
      </c>
      <c r="M48" s="11">
        <v>111954</v>
      </c>
      <c r="N48" s="11">
        <v>40200</v>
      </c>
      <c r="O48" s="11">
        <v>6047</v>
      </c>
      <c r="P48" s="11">
        <v>10205</v>
      </c>
      <c r="Q48" s="11">
        <v>4215</v>
      </c>
      <c r="R48" s="11">
        <v>26917.16</v>
      </c>
      <c r="S48" s="11">
        <v>124150.93</v>
      </c>
      <c r="T48" s="11">
        <v>1071</v>
      </c>
      <c r="U48" s="11">
        <v>58778</v>
      </c>
      <c r="V48" s="11">
        <v>336</v>
      </c>
      <c r="W48" s="11">
        <v>39390</v>
      </c>
      <c r="X48" s="11">
        <v>11097</v>
      </c>
      <c r="Y48" s="11">
        <v>38412</v>
      </c>
      <c r="Z48" s="11">
        <v>15</v>
      </c>
      <c r="AA48" s="11">
        <v>231747</v>
      </c>
      <c r="AB48" s="11">
        <v>38194</v>
      </c>
      <c r="AC48" s="11">
        <v>437325</v>
      </c>
      <c r="AD48" s="11">
        <v>180009</v>
      </c>
      <c r="AE48" s="11">
        <v>183572</v>
      </c>
      <c r="AF48" s="11">
        <v>8705</v>
      </c>
      <c r="AG48" s="11">
        <f t="shared" si="4"/>
        <v>1874005.87</v>
      </c>
    </row>
    <row r="49" spans="1:33" ht="15" customHeight="1" x14ac:dyDescent="0.25">
      <c r="A49" s="10" t="s">
        <v>260</v>
      </c>
      <c r="B49" s="10">
        <v>13974</v>
      </c>
      <c r="C49" s="10">
        <v>58837</v>
      </c>
      <c r="D49" s="10"/>
      <c r="E49" s="10">
        <v>88152</v>
      </c>
      <c r="F49" s="10">
        <v>131778</v>
      </c>
      <c r="G49" s="10">
        <v>19529</v>
      </c>
      <c r="H49" s="10">
        <v>14122</v>
      </c>
      <c r="I49" s="10"/>
      <c r="J49" s="10">
        <v>4380.1899999999996</v>
      </c>
      <c r="K49" s="10">
        <v>17991.14</v>
      </c>
      <c r="L49" s="10">
        <v>188095</v>
      </c>
      <c r="M49" s="10">
        <v>192161</v>
      </c>
      <c r="N49" s="10">
        <v>53656</v>
      </c>
      <c r="O49" s="10">
        <v>15933</v>
      </c>
      <c r="P49" s="10">
        <v>12598</v>
      </c>
      <c r="Q49" s="10">
        <v>6156</v>
      </c>
      <c r="R49" s="10">
        <v>46039.31</v>
      </c>
      <c r="S49" s="10">
        <v>267985.67</v>
      </c>
      <c r="T49" s="10">
        <v>4285</v>
      </c>
      <c r="U49" s="10">
        <v>105529</v>
      </c>
      <c r="V49" s="10">
        <v>214</v>
      </c>
      <c r="W49" s="10">
        <v>31316</v>
      </c>
      <c r="X49" s="10">
        <v>15891</v>
      </c>
      <c r="Y49" s="10">
        <v>68416</v>
      </c>
      <c r="Z49" s="10">
        <v>393</v>
      </c>
      <c r="AA49" s="10">
        <v>607135</v>
      </c>
      <c r="AB49" s="10">
        <v>82180</v>
      </c>
      <c r="AC49" s="10">
        <v>494767</v>
      </c>
      <c r="AD49" s="10">
        <v>0</v>
      </c>
      <c r="AE49" s="10">
        <v>294805</v>
      </c>
      <c r="AF49" s="10">
        <v>8361</v>
      </c>
      <c r="AG49" s="11">
        <f t="shared" si="4"/>
        <v>2844679.31</v>
      </c>
    </row>
    <row r="50" spans="1:33" ht="15" customHeight="1" x14ac:dyDescent="0.25">
      <c r="A50" s="2" t="s">
        <v>261</v>
      </c>
      <c r="B50" s="10">
        <v>19856</v>
      </c>
      <c r="C50" s="10">
        <v>69761</v>
      </c>
      <c r="D50" s="10"/>
      <c r="E50" s="10">
        <v>96015</v>
      </c>
      <c r="F50" s="10">
        <v>149529</v>
      </c>
      <c r="G50" s="10">
        <v>22436</v>
      </c>
      <c r="H50" s="10">
        <v>19019</v>
      </c>
      <c r="I50" s="10"/>
      <c r="J50" s="10">
        <v>4620.99</v>
      </c>
      <c r="K50" s="10">
        <v>20904.53</v>
      </c>
      <c r="L50" s="10">
        <v>-189563</v>
      </c>
      <c r="M50" s="10">
        <v>218431</v>
      </c>
      <c r="N50" s="10">
        <v>59369</v>
      </c>
      <c r="O50" s="10">
        <v>16961</v>
      </c>
      <c r="P50" s="10">
        <v>16694</v>
      </c>
      <c r="Q50" s="10">
        <v>-7589</v>
      </c>
      <c r="R50" s="10">
        <v>49619.32</v>
      </c>
      <c r="S50" s="10">
        <v>264124.94</v>
      </c>
      <c r="T50" s="10">
        <v>-4047</v>
      </c>
      <c r="U50" s="10">
        <v>113034</v>
      </c>
      <c r="V50" s="10">
        <v>409</v>
      </c>
      <c r="W50" s="10">
        <v>46918</v>
      </c>
      <c r="X50" s="10">
        <v>18438</v>
      </c>
      <c r="Y50" s="10">
        <v>81953</v>
      </c>
      <c r="Z50" s="10">
        <v>232</v>
      </c>
      <c r="AA50" s="10">
        <v>573324</v>
      </c>
      <c r="AB50" s="10">
        <v>86911</v>
      </c>
      <c r="AC50" s="10">
        <v>580492</v>
      </c>
      <c r="AD50" s="10">
        <v>20700</v>
      </c>
      <c r="AE50" s="10">
        <v>313324</v>
      </c>
      <c r="AF50" s="10">
        <v>-12007</v>
      </c>
      <c r="AG50" s="11">
        <f t="shared" si="4"/>
        <v>2649869.7800000003</v>
      </c>
    </row>
    <row r="51" spans="1:33" s="8" customFormat="1" ht="15" customHeight="1" x14ac:dyDescent="0.25">
      <c r="A51" s="11" t="s">
        <v>198</v>
      </c>
      <c r="B51" s="11">
        <v>9820</v>
      </c>
      <c r="C51" s="11">
        <v>35961</v>
      </c>
      <c r="D51" s="11"/>
      <c r="E51" s="11">
        <v>47536</v>
      </c>
      <c r="F51" s="11">
        <v>68387</v>
      </c>
      <c r="G51" s="11">
        <v>8019</v>
      </c>
      <c r="H51" s="11">
        <v>12681</v>
      </c>
      <c r="I51" s="11"/>
      <c r="J51" s="11">
        <v>2682.23</v>
      </c>
      <c r="K51" s="11">
        <v>9401.3700000000008</v>
      </c>
      <c r="L51" s="11">
        <v>72332</v>
      </c>
      <c r="M51" s="11">
        <v>85684</v>
      </c>
      <c r="N51" s="11">
        <v>34487</v>
      </c>
      <c r="O51" s="11">
        <v>5019</v>
      </c>
      <c r="P51" s="11">
        <v>6109</v>
      </c>
      <c r="Q51" s="11">
        <v>2783</v>
      </c>
      <c r="R51" s="11">
        <v>23337.16</v>
      </c>
      <c r="S51" s="11">
        <v>128011.66</v>
      </c>
      <c r="T51" s="11">
        <v>1309</v>
      </c>
      <c r="U51" s="11">
        <v>51272</v>
      </c>
      <c r="V51" s="11">
        <v>141</v>
      </c>
      <c r="W51" s="11">
        <v>23788</v>
      </c>
      <c r="X51" s="11">
        <v>8550</v>
      </c>
      <c r="Y51" s="11">
        <v>24876</v>
      </c>
      <c r="Z51" s="11">
        <v>176</v>
      </c>
      <c r="AA51" s="11">
        <v>265559</v>
      </c>
      <c r="AB51" s="11">
        <v>33463</v>
      </c>
      <c r="AC51" s="11">
        <v>351601</v>
      </c>
      <c r="AD51" s="11">
        <v>159310</v>
      </c>
      <c r="AE51" s="11">
        <v>165053</v>
      </c>
      <c r="AF51" s="11">
        <v>5059</v>
      </c>
      <c r="AG51" s="11">
        <f t="shared" si="4"/>
        <v>1642407.42</v>
      </c>
    </row>
    <row r="52" spans="1:33" ht="15" customHeight="1" x14ac:dyDescent="0.25"/>
    <row r="53" spans="1:33" ht="15" customHeight="1" x14ac:dyDescent="0.25">
      <c r="A53" s="26" t="s">
        <v>193</v>
      </c>
    </row>
    <row r="54" spans="1:33" ht="15" customHeight="1" x14ac:dyDescent="0.25">
      <c r="A54" s="1" t="s">
        <v>0</v>
      </c>
      <c r="B54" s="19" t="s">
        <v>1</v>
      </c>
      <c r="C54" s="19" t="s">
        <v>240</v>
      </c>
      <c r="D54" s="19" t="s">
        <v>3</v>
      </c>
      <c r="E54" s="19" t="s">
        <v>4</v>
      </c>
      <c r="F54" s="19" t="s">
        <v>241</v>
      </c>
      <c r="G54" s="19" t="s">
        <v>242</v>
      </c>
      <c r="H54" s="19" t="s">
        <v>251</v>
      </c>
      <c r="I54" s="19" t="s">
        <v>7</v>
      </c>
      <c r="J54" s="19" t="s">
        <v>6</v>
      </c>
      <c r="K54" s="19" t="s">
        <v>8</v>
      </c>
      <c r="L54" s="19" t="s">
        <v>9</v>
      </c>
      <c r="M54" s="19" t="s">
        <v>10</v>
      </c>
      <c r="N54" s="19" t="s">
        <v>11</v>
      </c>
      <c r="O54" s="19" t="s">
        <v>12</v>
      </c>
      <c r="P54" s="19" t="s">
        <v>13</v>
      </c>
      <c r="Q54" s="19" t="s">
        <v>14</v>
      </c>
      <c r="R54" s="19" t="s">
        <v>243</v>
      </c>
      <c r="S54" s="19" t="s">
        <v>15</v>
      </c>
      <c r="T54" s="19" t="s">
        <v>244</v>
      </c>
      <c r="U54" s="19" t="s">
        <v>250</v>
      </c>
      <c r="V54" s="19" t="s">
        <v>239</v>
      </c>
      <c r="W54" s="19" t="s">
        <v>245</v>
      </c>
      <c r="X54" s="19" t="s">
        <v>18</v>
      </c>
      <c r="Y54" s="19" t="s">
        <v>19</v>
      </c>
      <c r="Z54" s="19" t="s">
        <v>20</v>
      </c>
      <c r="AA54" s="19" t="s">
        <v>21</v>
      </c>
      <c r="AB54" s="19" t="s">
        <v>22</v>
      </c>
      <c r="AC54" s="19" t="s">
        <v>246</v>
      </c>
      <c r="AD54" s="19" t="s">
        <v>247</v>
      </c>
      <c r="AE54" s="19" t="s">
        <v>23</v>
      </c>
      <c r="AF54" s="19" t="s">
        <v>24</v>
      </c>
      <c r="AG54" s="19" t="s">
        <v>25</v>
      </c>
    </row>
    <row r="55" spans="1:33" ht="15" customHeight="1" x14ac:dyDescent="0.25">
      <c r="A55" s="10" t="s">
        <v>256</v>
      </c>
      <c r="B55" s="10">
        <v>139</v>
      </c>
      <c r="C55" s="10">
        <v>4180</v>
      </c>
      <c r="D55" s="10"/>
      <c r="E55" s="10">
        <v>4925</v>
      </c>
      <c r="F55" s="10">
        <v>8951</v>
      </c>
      <c r="G55" s="10">
        <v>7749</v>
      </c>
      <c r="H55" s="10">
        <v>3525</v>
      </c>
      <c r="I55" s="10"/>
      <c r="J55" s="10">
        <v>837.4</v>
      </c>
      <c r="K55" s="10">
        <v>1755.52</v>
      </c>
      <c r="L55" s="10">
        <v>20384</v>
      </c>
      <c r="M55" s="10">
        <v>14149</v>
      </c>
      <c r="N55" s="10">
        <v>3237</v>
      </c>
      <c r="O55" s="10">
        <v>1129</v>
      </c>
      <c r="P55" s="10">
        <v>672</v>
      </c>
      <c r="Q55" s="10">
        <v>188</v>
      </c>
      <c r="R55" s="10">
        <v>532.41999999999996</v>
      </c>
      <c r="S55" s="10">
        <v>15715.99</v>
      </c>
      <c r="T55" s="10">
        <v>28</v>
      </c>
      <c r="U55" s="10">
        <v>1610</v>
      </c>
      <c r="V55" s="10">
        <v>14</v>
      </c>
      <c r="W55" s="10">
        <v>4693</v>
      </c>
      <c r="X55" s="10">
        <v>1279</v>
      </c>
      <c r="Y55" s="10">
        <v>16120</v>
      </c>
      <c r="Z55" s="10">
        <v>578</v>
      </c>
      <c r="AA55" s="10">
        <v>3549</v>
      </c>
      <c r="AB55" s="10">
        <v>4436</v>
      </c>
      <c r="AC55" s="10">
        <v>24957</v>
      </c>
      <c r="AD55" s="10">
        <v>6224</v>
      </c>
      <c r="AE55" s="10">
        <v>10712</v>
      </c>
      <c r="AF55" s="10">
        <v>5108</v>
      </c>
      <c r="AG55" s="11">
        <f t="shared" ref="AG55:AG61" si="5">SUM(B55:AF55)</f>
        <v>167377.33000000002</v>
      </c>
    </row>
    <row r="56" spans="1:33" ht="15" customHeight="1" x14ac:dyDescent="0.25">
      <c r="A56" s="10" t="s">
        <v>257</v>
      </c>
      <c r="B56" s="10"/>
      <c r="C56" s="10"/>
      <c r="D56" s="10"/>
      <c r="E56" s="10"/>
      <c r="F56" s="10"/>
      <c r="G56" s="10"/>
      <c r="H56" s="10">
        <v>1</v>
      </c>
      <c r="I56" s="10"/>
      <c r="J56" s="10"/>
      <c r="K56" s="10">
        <v>39.92</v>
      </c>
      <c r="L56" s="10">
        <v>0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>
        <v>1433</v>
      </c>
      <c r="Y56" s="10"/>
      <c r="Z56" s="10"/>
      <c r="AA56" s="10"/>
      <c r="AB56" s="10"/>
      <c r="AC56" s="10">
        <v>130</v>
      </c>
      <c r="AD56" s="10">
        <v>1</v>
      </c>
      <c r="AE56" s="10">
        <v>60</v>
      </c>
      <c r="AF56" s="10"/>
      <c r="AG56" s="11">
        <f t="shared" si="5"/>
        <v>1664.92</v>
      </c>
    </row>
    <row r="57" spans="1:33" ht="15" customHeight="1" x14ac:dyDescent="0.25">
      <c r="A57" s="10" t="s">
        <v>258</v>
      </c>
      <c r="B57" s="10">
        <v>11</v>
      </c>
      <c r="C57" s="10">
        <v>291</v>
      </c>
      <c r="D57" s="10"/>
      <c r="E57" s="10">
        <v>-339</v>
      </c>
      <c r="F57" s="10">
        <v>724</v>
      </c>
      <c r="G57" s="10">
        <v>2690</v>
      </c>
      <c r="H57" s="10">
        <v>258</v>
      </c>
      <c r="I57" s="10"/>
      <c r="J57" s="10">
        <v>83.63</v>
      </c>
      <c r="K57" s="10">
        <v>171.54</v>
      </c>
      <c r="L57" s="10">
        <v>-7984</v>
      </c>
      <c r="M57" s="10">
        <v>2315</v>
      </c>
      <c r="N57" s="10">
        <v>246</v>
      </c>
      <c r="O57" s="10">
        <v>203</v>
      </c>
      <c r="P57" s="10">
        <v>79</v>
      </c>
      <c r="Q57" s="10">
        <v>-17</v>
      </c>
      <c r="R57" s="10">
        <v>66.73</v>
      </c>
      <c r="S57" s="10">
        <v>796.54</v>
      </c>
      <c r="T57" s="10">
        <v>-11</v>
      </c>
      <c r="U57" s="10">
        <v>345</v>
      </c>
      <c r="V57" s="10">
        <v>12</v>
      </c>
      <c r="W57" s="10">
        <v>1832</v>
      </c>
      <c r="X57" s="10">
        <v>1417</v>
      </c>
      <c r="Y57" s="10">
        <v>2507</v>
      </c>
      <c r="Z57" s="10">
        <v>167</v>
      </c>
      <c r="AA57" s="10">
        <v>902</v>
      </c>
      <c r="AB57" s="10">
        <v>294</v>
      </c>
      <c r="AC57" s="10">
        <v>1054</v>
      </c>
      <c r="AD57" s="10">
        <v>797</v>
      </c>
      <c r="AE57" s="10">
        <v>5232</v>
      </c>
      <c r="AF57" s="10">
        <v>1108</v>
      </c>
      <c r="AG57" s="11">
        <f t="shared" si="5"/>
        <v>15251.44</v>
      </c>
    </row>
    <row r="58" spans="1:33" s="8" customFormat="1" ht="15" customHeight="1" x14ac:dyDescent="0.25">
      <c r="A58" s="11" t="s">
        <v>259</v>
      </c>
      <c r="B58" s="11">
        <v>128</v>
      </c>
      <c r="C58" s="11">
        <v>3889</v>
      </c>
      <c r="D58" s="11"/>
      <c r="E58" s="11">
        <v>4585</v>
      </c>
      <c r="F58" s="11">
        <v>8227</v>
      </c>
      <c r="G58" s="11">
        <v>5059</v>
      </c>
      <c r="H58" s="11">
        <v>3268</v>
      </c>
      <c r="I58" s="11"/>
      <c r="J58" s="11">
        <v>753.77</v>
      </c>
      <c r="K58" s="11">
        <v>1623.9</v>
      </c>
      <c r="L58" s="11">
        <v>12400</v>
      </c>
      <c r="M58" s="11">
        <v>11834</v>
      </c>
      <c r="N58" s="11">
        <v>2991</v>
      </c>
      <c r="O58" s="11">
        <v>926</v>
      </c>
      <c r="P58" s="11">
        <v>593</v>
      </c>
      <c r="Q58" s="11">
        <v>171</v>
      </c>
      <c r="R58" s="11">
        <v>465.69</v>
      </c>
      <c r="S58" s="11">
        <v>14919.45</v>
      </c>
      <c r="T58" s="11">
        <v>17</v>
      </c>
      <c r="U58" s="11">
        <v>1265</v>
      </c>
      <c r="V58" s="11">
        <v>3</v>
      </c>
      <c r="W58" s="11">
        <v>2861</v>
      </c>
      <c r="X58" s="11">
        <v>1295</v>
      </c>
      <c r="Y58" s="11">
        <v>13613</v>
      </c>
      <c r="Z58" s="11">
        <v>411</v>
      </c>
      <c r="AA58" s="11">
        <v>2647</v>
      </c>
      <c r="AB58" s="11">
        <v>4142</v>
      </c>
      <c r="AC58" s="11">
        <v>24033</v>
      </c>
      <c r="AD58" s="11">
        <v>5428</v>
      </c>
      <c r="AE58" s="11">
        <v>5540</v>
      </c>
      <c r="AF58" s="11">
        <v>4000</v>
      </c>
      <c r="AG58" s="11">
        <f t="shared" si="5"/>
        <v>137088.81</v>
      </c>
    </row>
    <row r="59" spans="1:33" ht="15" customHeight="1" x14ac:dyDescent="0.25">
      <c r="A59" s="10" t="s">
        <v>260</v>
      </c>
      <c r="B59" s="10">
        <v>177</v>
      </c>
      <c r="C59" s="10">
        <v>6668</v>
      </c>
      <c r="D59" s="10"/>
      <c r="E59" s="10">
        <v>11789</v>
      </c>
      <c r="F59" s="10">
        <v>18193</v>
      </c>
      <c r="G59" s="10">
        <v>27510</v>
      </c>
      <c r="H59" s="10">
        <v>8781</v>
      </c>
      <c r="I59" s="10"/>
      <c r="J59" s="10">
        <v>327.10000000000002</v>
      </c>
      <c r="K59" s="10">
        <v>4625.16</v>
      </c>
      <c r="L59" s="10">
        <v>54528</v>
      </c>
      <c r="M59" s="10">
        <v>35618</v>
      </c>
      <c r="N59" s="10">
        <v>5431</v>
      </c>
      <c r="O59" s="10">
        <v>2361</v>
      </c>
      <c r="P59" s="10">
        <v>828</v>
      </c>
      <c r="Q59" s="10">
        <v>223</v>
      </c>
      <c r="R59" s="10">
        <v>643.54999999999995</v>
      </c>
      <c r="S59" s="10">
        <v>10442.92</v>
      </c>
      <c r="T59" s="10">
        <v>861</v>
      </c>
      <c r="U59" s="10">
        <v>2595</v>
      </c>
      <c r="V59" s="10">
        <v>3</v>
      </c>
      <c r="W59" s="10">
        <v>5227</v>
      </c>
      <c r="X59" s="10">
        <v>1951</v>
      </c>
      <c r="Y59" s="10">
        <v>33961</v>
      </c>
      <c r="Z59" s="10">
        <v>667</v>
      </c>
      <c r="AA59" s="10">
        <v>10148</v>
      </c>
      <c r="AB59" s="10">
        <v>10037</v>
      </c>
      <c r="AC59" s="10">
        <v>20557</v>
      </c>
      <c r="AD59" s="10">
        <v>0</v>
      </c>
      <c r="AE59" s="10">
        <v>12828</v>
      </c>
      <c r="AF59" s="10">
        <v>4386</v>
      </c>
      <c r="AG59" s="11">
        <f t="shared" si="5"/>
        <v>291366.73</v>
      </c>
    </row>
    <row r="60" spans="1:33" ht="15" customHeight="1" x14ac:dyDescent="0.25">
      <c r="A60" s="2" t="s">
        <v>261</v>
      </c>
      <c r="B60" s="10">
        <v>200</v>
      </c>
      <c r="C60" s="10">
        <v>7053</v>
      </c>
      <c r="D60" s="10"/>
      <c r="E60" s="10">
        <v>11574</v>
      </c>
      <c r="F60" s="10">
        <v>20026</v>
      </c>
      <c r="G60" s="10">
        <v>28097</v>
      </c>
      <c r="H60" s="10">
        <v>8446</v>
      </c>
      <c r="I60" s="10"/>
      <c r="J60" s="10">
        <v>916.66</v>
      </c>
      <c r="K60" s="10">
        <v>4196.2299999999996</v>
      </c>
      <c r="L60" s="10">
        <v>-56739</v>
      </c>
      <c r="M60" s="10">
        <v>36942</v>
      </c>
      <c r="N60" s="10">
        <v>5541</v>
      </c>
      <c r="O60" s="10">
        <v>2557</v>
      </c>
      <c r="P60" s="10">
        <v>1001</v>
      </c>
      <c r="Q60" s="10">
        <v>-262</v>
      </c>
      <c r="R60" s="10">
        <v>745.03</v>
      </c>
      <c r="S60" s="10">
        <v>12979.83</v>
      </c>
      <c r="T60" s="10">
        <v>-778</v>
      </c>
      <c r="U60" s="10">
        <v>2598</v>
      </c>
      <c r="V60" s="10">
        <v>3</v>
      </c>
      <c r="W60" s="10">
        <v>6584</v>
      </c>
      <c r="X60" s="10">
        <v>2331</v>
      </c>
      <c r="Y60" s="10">
        <v>33716</v>
      </c>
      <c r="Z60" s="10">
        <v>769</v>
      </c>
      <c r="AA60" s="10">
        <v>9660</v>
      </c>
      <c r="AB60" s="10">
        <v>8105</v>
      </c>
      <c r="AC60" s="10">
        <v>29107</v>
      </c>
      <c r="AD60" s="10">
        <v>-428</v>
      </c>
      <c r="AE60" s="10">
        <v>13969</v>
      </c>
      <c r="AF60" s="10">
        <v>-5371</v>
      </c>
      <c r="AG60" s="11">
        <f t="shared" si="5"/>
        <v>183538.75</v>
      </c>
    </row>
    <row r="61" spans="1:33" s="8" customFormat="1" ht="15" customHeight="1" x14ac:dyDescent="0.25">
      <c r="A61" s="11" t="s">
        <v>198</v>
      </c>
      <c r="B61" s="11">
        <v>105</v>
      </c>
      <c r="C61" s="11">
        <v>3504</v>
      </c>
      <c r="D61" s="11"/>
      <c r="E61" s="11">
        <v>4801</v>
      </c>
      <c r="F61" s="11">
        <v>6394</v>
      </c>
      <c r="G61" s="11">
        <v>4472</v>
      </c>
      <c r="H61" s="11">
        <v>3603</v>
      </c>
      <c r="I61" s="11"/>
      <c r="J61" s="11">
        <v>164.21</v>
      </c>
      <c r="K61" s="11">
        <v>2052.84</v>
      </c>
      <c r="L61" s="11">
        <v>10189</v>
      </c>
      <c r="M61" s="11">
        <v>10510</v>
      </c>
      <c r="N61" s="11">
        <v>2881</v>
      </c>
      <c r="O61" s="11">
        <v>730</v>
      </c>
      <c r="P61" s="11">
        <v>420</v>
      </c>
      <c r="Q61" s="11">
        <v>133</v>
      </c>
      <c r="R61" s="11">
        <v>364.21</v>
      </c>
      <c r="S61" s="11">
        <v>12382.54</v>
      </c>
      <c r="T61" s="11">
        <v>100</v>
      </c>
      <c r="U61" s="11">
        <v>1262</v>
      </c>
      <c r="V61" s="11">
        <v>2</v>
      </c>
      <c r="W61" s="11">
        <v>1503</v>
      </c>
      <c r="X61" s="11">
        <v>915</v>
      </c>
      <c r="Y61" s="11">
        <v>13858</v>
      </c>
      <c r="Z61" s="11">
        <v>309</v>
      </c>
      <c r="AA61" s="11">
        <v>3135</v>
      </c>
      <c r="AB61" s="11">
        <v>6074</v>
      </c>
      <c r="AC61" s="11">
        <v>15483</v>
      </c>
      <c r="AD61" s="11">
        <v>5856</v>
      </c>
      <c r="AE61" s="11">
        <v>4399</v>
      </c>
      <c r="AF61" s="11">
        <v>3016</v>
      </c>
      <c r="AG61" s="11">
        <f t="shared" si="5"/>
        <v>118617.8</v>
      </c>
    </row>
    <row r="62" spans="1:33" ht="15" customHeight="1" x14ac:dyDescent="0.25"/>
    <row r="63" spans="1:33" ht="15" customHeight="1" x14ac:dyDescent="0.25">
      <c r="A63" s="26" t="s">
        <v>249</v>
      </c>
    </row>
    <row r="64" spans="1:33" ht="15" customHeight="1" x14ac:dyDescent="0.25">
      <c r="A64" s="1" t="s">
        <v>0</v>
      </c>
      <c r="B64" s="19" t="s">
        <v>1</v>
      </c>
      <c r="C64" s="19" t="s">
        <v>240</v>
      </c>
      <c r="D64" s="19" t="s">
        <v>3</v>
      </c>
      <c r="E64" s="19" t="s">
        <v>4</v>
      </c>
      <c r="F64" s="19" t="s">
        <v>241</v>
      </c>
      <c r="G64" s="19" t="s">
        <v>242</v>
      </c>
      <c r="H64" s="19" t="s">
        <v>251</v>
      </c>
      <c r="I64" s="19" t="s">
        <v>7</v>
      </c>
      <c r="J64" s="19" t="s">
        <v>6</v>
      </c>
      <c r="K64" s="19" t="s">
        <v>8</v>
      </c>
      <c r="L64" s="19" t="s">
        <v>9</v>
      </c>
      <c r="M64" s="19" t="s">
        <v>10</v>
      </c>
      <c r="N64" s="19" t="s">
        <v>11</v>
      </c>
      <c r="O64" s="19" t="s">
        <v>12</v>
      </c>
      <c r="P64" s="19" t="s">
        <v>13</v>
      </c>
      <c r="Q64" s="19" t="s">
        <v>14</v>
      </c>
      <c r="R64" s="19" t="s">
        <v>243</v>
      </c>
      <c r="S64" s="19" t="s">
        <v>15</v>
      </c>
      <c r="T64" s="19" t="s">
        <v>244</v>
      </c>
      <c r="U64" s="19" t="s">
        <v>250</v>
      </c>
      <c r="V64" s="19" t="s">
        <v>239</v>
      </c>
      <c r="W64" s="19" t="s">
        <v>245</v>
      </c>
      <c r="X64" s="19" t="s">
        <v>18</v>
      </c>
      <c r="Y64" s="19" t="s">
        <v>19</v>
      </c>
      <c r="Z64" s="19" t="s">
        <v>20</v>
      </c>
      <c r="AA64" s="19" t="s">
        <v>21</v>
      </c>
      <c r="AB64" s="19" t="s">
        <v>22</v>
      </c>
      <c r="AC64" s="19" t="s">
        <v>246</v>
      </c>
      <c r="AD64" s="19" t="s">
        <v>247</v>
      </c>
      <c r="AE64" s="19" t="s">
        <v>23</v>
      </c>
      <c r="AF64" s="19" t="s">
        <v>24</v>
      </c>
      <c r="AG64" s="19" t="s">
        <v>25</v>
      </c>
    </row>
    <row r="65" spans="1:33" ht="15" customHeight="1" x14ac:dyDescent="0.25">
      <c r="A65" s="10" t="s">
        <v>256</v>
      </c>
      <c r="B65" s="10"/>
      <c r="C65" s="10"/>
      <c r="D65" s="10">
        <v>11932</v>
      </c>
      <c r="E65" s="10">
        <v>191</v>
      </c>
      <c r="F65" s="10"/>
      <c r="G65" s="10"/>
      <c r="H65" s="10"/>
      <c r="I65" s="10"/>
      <c r="J65" s="10"/>
      <c r="K65" s="10">
        <v>874.35</v>
      </c>
      <c r="L65" s="10">
        <v>1205</v>
      </c>
      <c r="M65" s="10">
        <v>14046</v>
      </c>
      <c r="N65" s="10">
        <v>26661</v>
      </c>
      <c r="O65" s="10"/>
      <c r="P65" s="10"/>
      <c r="Q65" s="10"/>
      <c r="R65" s="10"/>
      <c r="S65" s="10">
        <v>1557.94</v>
      </c>
      <c r="T65" s="10"/>
      <c r="U65" s="10"/>
      <c r="V65" s="10"/>
      <c r="W65" s="10">
        <v>57435</v>
      </c>
      <c r="X65" s="10"/>
      <c r="Y65" s="10">
        <v>6033</v>
      </c>
      <c r="Z65" s="10"/>
      <c r="AA65" s="10"/>
      <c r="AB65" s="10">
        <v>221</v>
      </c>
      <c r="AC65" s="10">
        <v>530</v>
      </c>
      <c r="AD65" s="10">
        <v>11</v>
      </c>
      <c r="AE65" s="10">
        <v>1653</v>
      </c>
      <c r="AF65" s="10">
        <v>10114</v>
      </c>
      <c r="AG65" s="11">
        <f t="shared" ref="AG65:AG71" si="6">SUM(B65:AF65)</f>
        <v>132464.29</v>
      </c>
    </row>
    <row r="66" spans="1:33" ht="15" customHeight="1" x14ac:dyDescent="0.25">
      <c r="A66" s="10" t="s">
        <v>257</v>
      </c>
      <c r="B66" s="10"/>
      <c r="C66" s="10"/>
      <c r="D66" s="10">
        <v>0</v>
      </c>
      <c r="E66" s="10"/>
      <c r="F66" s="10"/>
      <c r="G66" s="10"/>
      <c r="H66" s="10">
        <v>804</v>
      </c>
      <c r="I66" s="10"/>
      <c r="J66" s="10"/>
      <c r="K66" s="10"/>
      <c r="L66" s="10"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>
        <v>1</v>
      </c>
      <c r="AD66" s="10">
        <v>0</v>
      </c>
      <c r="AE66" s="10"/>
      <c r="AF66" s="10"/>
      <c r="AG66" s="11">
        <f t="shared" si="6"/>
        <v>805</v>
      </c>
    </row>
    <row r="67" spans="1:33" ht="15" customHeight="1" x14ac:dyDescent="0.25">
      <c r="A67" s="10" t="s">
        <v>258</v>
      </c>
      <c r="B67" s="10"/>
      <c r="C67" s="10"/>
      <c r="D67" s="10">
        <v>5057</v>
      </c>
      <c r="E67" s="10">
        <v>-155</v>
      </c>
      <c r="F67" s="10"/>
      <c r="G67" s="10"/>
      <c r="H67" s="10"/>
      <c r="I67" s="10"/>
      <c r="J67" s="10"/>
      <c r="K67" s="10">
        <v>668.5</v>
      </c>
      <c r="L67" s="10">
        <v>-1843</v>
      </c>
      <c r="M67" s="10">
        <v>11553</v>
      </c>
      <c r="N67" s="10">
        <v>21036</v>
      </c>
      <c r="O67" s="10"/>
      <c r="P67" s="10"/>
      <c r="Q67" s="10"/>
      <c r="R67" s="10"/>
      <c r="S67" s="10">
        <v>4140.55</v>
      </c>
      <c r="T67" s="10"/>
      <c r="U67" s="10"/>
      <c r="V67" s="10"/>
      <c r="W67" s="10">
        <v>42270</v>
      </c>
      <c r="X67" s="10"/>
      <c r="Y67" s="10">
        <v>4951</v>
      </c>
      <c r="Z67" s="10"/>
      <c r="AA67" s="10"/>
      <c r="AB67" s="10">
        <v>211</v>
      </c>
      <c r="AC67" s="10">
        <v>24</v>
      </c>
      <c r="AD67" s="10">
        <v>14</v>
      </c>
      <c r="AE67" s="10">
        <v>437</v>
      </c>
      <c r="AF67" s="10">
        <v>7889</v>
      </c>
      <c r="AG67" s="11">
        <f t="shared" si="6"/>
        <v>96253.05</v>
      </c>
    </row>
    <row r="68" spans="1:33" s="8" customFormat="1" ht="15" customHeight="1" x14ac:dyDescent="0.25">
      <c r="A68" s="11" t="s">
        <v>259</v>
      </c>
      <c r="B68" s="11"/>
      <c r="C68" s="11"/>
      <c r="D68" s="11">
        <v>6875</v>
      </c>
      <c r="E68" s="11">
        <v>36</v>
      </c>
      <c r="F68" s="11"/>
      <c r="G68" s="11"/>
      <c r="H68" s="11">
        <v>804</v>
      </c>
      <c r="I68" s="11"/>
      <c r="J68" s="11"/>
      <c r="K68" s="11">
        <v>205.84</v>
      </c>
      <c r="L68" s="11">
        <v>-638</v>
      </c>
      <c r="M68" s="11">
        <v>2493</v>
      </c>
      <c r="N68" s="11">
        <v>5625</v>
      </c>
      <c r="O68" s="11"/>
      <c r="P68" s="11"/>
      <c r="Q68" s="11"/>
      <c r="R68" s="11"/>
      <c r="S68" s="11">
        <v>-2582.6</v>
      </c>
      <c r="T68" s="11"/>
      <c r="U68" s="11"/>
      <c r="V68" s="11"/>
      <c r="W68" s="11">
        <v>15165</v>
      </c>
      <c r="X68" s="11"/>
      <c r="Y68" s="11">
        <v>1081</v>
      </c>
      <c r="Z68" s="11"/>
      <c r="AA68" s="11"/>
      <c r="AB68" s="11">
        <v>11</v>
      </c>
      <c r="AC68" s="11">
        <v>507</v>
      </c>
      <c r="AD68" s="11">
        <v>-3</v>
      </c>
      <c r="AE68" s="11">
        <v>1216</v>
      </c>
      <c r="AF68" s="11">
        <v>2225</v>
      </c>
      <c r="AG68" s="11">
        <f t="shared" si="6"/>
        <v>33020.239999999998</v>
      </c>
    </row>
    <row r="69" spans="1:33" ht="15" customHeight="1" x14ac:dyDescent="0.25">
      <c r="A69" s="10" t="s">
        <v>260</v>
      </c>
      <c r="B69" s="10"/>
      <c r="C69" s="10"/>
      <c r="D69" s="10">
        <v>65517</v>
      </c>
      <c r="E69" s="10">
        <v>1455</v>
      </c>
      <c r="F69" s="10"/>
      <c r="G69" s="10"/>
      <c r="H69" s="10"/>
      <c r="I69" s="10"/>
      <c r="J69" s="10"/>
      <c r="K69" s="10">
        <v>994</v>
      </c>
      <c r="L69" s="10">
        <v>3407</v>
      </c>
      <c r="M69" s="10"/>
      <c r="N69" s="10">
        <v>1228</v>
      </c>
      <c r="O69" s="10"/>
      <c r="P69" s="10"/>
      <c r="Q69" s="10"/>
      <c r="R69" s="10"/>
      <c r="S69" s="10">
        <v>2360.39</v>
      </c>
      <c r="T69" s="10"/>
      <c r="U69" s="10"/>
      <c r="V69" s="10"/>
      <c r="W69" s="10"/>
      <c r="X69" s="10"/>
      <c r="Y69" s="10">
        <v>4881</v>
      </c>
      <c r="Z69" s="10"/>
      <c r="AA69" s="10"/>
      <c r="AB69" s="10">
        <v>12</v>
      </c>
      <c r="AC69" s="10">
        <v>0</v>
      </c>
      <c r="AD69" s="10">
        <v>0</v>
      </c>
      <c r="AE69" s="10">
        <v>1416</v>
      </c>
      <c r="AF69" s="10">
        <v>1175</v>
      </c>
      <c r="AG69" s="11">
        <f t="shared" si="6"/>
        <v>82445.39</v>
      </c>
    </row>
    <row r="70" spans="1:33" ht="15" customHeight="1" x14ac:dyDescent="0.25">
      <c r="A70" s="2" t="s">
        <v>261</v>
      </c>
      <c r="B70" s="10"/>
      <c r="C70" s="10"/>
      <c r="D70" s="10">
        <v>2187</v>
      </c>
      <c r="E70" s="10">
        <v>50</v>
      </c>
      <c r="F70" s="10"/>
      <c r="G70" s="10"/>
      <c r="H70" s="10"/>
      <c r="I70" s="10"/>
      <c r="J70" s="10"/>
      <c r="K70" s="10">
        <v>3.99</v>
      </c>
      <c r="L70" s="10">
        <v>228</v>
      </c>
      <c r="M70" s="10">
        <v>1690</v>
      </c>
      <c r="N70" s="10">
        <v>53</v>
      </c>
      <c r="O70" s="10"/>
      <c r="P70" s="10"/>
      <c r="Q70" s="10"/>
      <c r="R70" s="10"/>
      <c r="S70" s="10">
        <v>2832.76</v>
      </c>
      <c r="T70" s="10"/>
      <c r="U70" s="10"/>
      <c r="V70" s="10"/>
      <c r="W70" s="10">
        <v>34</v>
      </c>
      <c r="X70" s="10"/>
      <c r="Y70" s="10">
        <v>621</v>
      </c>
      <c r="Z70" s="10"/>
      <c r="AA70" s="10"/>
      <c r="AB70" s="10">
        <v>17</v>
      </c>
      <c r="AC70" s="10">
        <v>0</v>
      </c>
      <c r="AD70" s="10">
        <v>-8778</v>
      </c>
      <c r="AE70" s="10">
        <v>2090</v>
      </c>
      <c r="AF70" s="10">
        <v>0</v>
      </c>
      <c r="AG70" s="11">
        <f t="shared" si="6"/>
        <v>1028.75</v>
      </c>
    </row>
    <row r="71" spans="1:33" s="8" customFormat="1" ht="15" customHeight="1" x14ac:dyDescent="0.25">
      <c r="A71" s="11" t="s">
        <v>198</v>
      </c>
      <c r="B71" s="11"/>
      <c r="C71" s="11"/>
      <c r="D71" s="11">
        <v>70204</v>
      </c>
      <c r="E71" s="11">
        <v>1441</v>
      </c>
      <c r="F71" s="11"/>
      <c r="G71" s="11"/>
      <c r="H71" s="11">
        <v>804</v>
      </c>
      <c r="I71" s="11"/>
      <c r="J71" s="11"/>
      <c r="K71" s="11">
        <v>1195.8599999999999</v>
      </c>
      <c r="L71" s="11">
        <v>2997</v>
      </c>
      <c r="M71" s="11">
        <v>803</v>
      </c>
      <c r="N71" s="11">
        <v>6800</v>
      </c>
      <c r="O71" s="11"/>
      <c r="P71" s="11"/>
      <c r="Q71" s="11"/>
      <c r="R71" s="11"/>
      <c r="S71" s="11">
        <v>-3054.97</v>
      </c>
      <c r="T71" s="11"/>
      <c r="U71" s="11"/>
      <c r="V71" s="11"/>
      <c r="W71" s="11">
        <v>15132</v>
      </c>
      <c r="X71" s="11"/>
      <c r="Y71" s="11">
        <v>5341</v>
      </c>
      <c r="Z71" s="11"/>
      <c r="AA71" s="11"/>
      <c r="AB71" s="11">
        <v>6</v>
      </c>
      <c r="AC71" s="11">
        <v>507</v>
      </c>
      <c r="AD71" s="11">
        <v>8775</v>
      </c>
      <c r="AE71" s="11">
        <v>542</v>
      </c>
      <c r="AF71" s="11">
        <v>3400</v>
      </c>
      <c r="AG71" s="11">
        <f t="shared" si="6"/>
        <v>114892.89</v>
      </c>
    </row>
    <row r="72" spans="1:33" ht="15" customHeight="1" x14ac:dyDescent="0.25"/>
    <row r="73" spans="1:33" ht="15" customHeight="1" x14ac:dyDescent="0.25">
      <c r="A73" s="26" t="s">
        <v>194</v>
      </c>
    </row>
    <row r="74" spans="1:33" ht="15" customHeight="1" x14ac:dyDescent="0.25">
      <c r="A74" s="1" t="s">
        <v>0</v>
      </c>
      <c r="B74" s="19" t="s">
        <v>1</v>
      </c>
      <c r="C74" s="19" t="s">
        <v>240</v>
      </c>
      <c r="D74" s="19" t="s">
        <v>3</v>
      </c>
      <c r="E74" s="19" t="s">
        <v>4</v>
      </c>
      <c r="F74" s="19" t="s">
        <v>241</v>
      </c>
      <c r="G74" s="19" t="s">
        <v>242</v>
      </c>
      <c r="H74" s="19" t="s">
        <v>251</v>
      </c>
      <c r="I74" s="19" t="s">
        <v>7</v>
      </c>
      <c r="J74" s="19" t="s">
        <v>6</v>
      </c>
      <c r="K74" s="19" t="s">
        <v>8</v>
      </c>
      <c r="L74" s="19" t="s">
        <v>9</v>
      </c>
      <c r="M74" s="19" t="s">
        <v>10</v>
      </c>
      <c r="N74" s="19" t="s">
        <v>11</v>
      </c>
      <c r="O74" s="19" t="s">
        <v>12</v>
      </c>
      <c r="P74" s="19" t="s">
        <v>13</v>
      </c>
      <c r="Q74" s="19" t="s">
        <v>14</v>
      </c>
      <c r="R74" s="19" t="s">
        <v>243</v>
      </c>
      <c r="S74" s="19" t="s">
        <v>15</v>
      </c>
      <c r="T74" s="19" t="s">
        <v>244</v>
      </c>
      <c r="U74" s="19" t="s">
        <v>250</v>
      </c>
      <c r="V74" s="19" t="s">
        <v>239</v>
      </c>
      <c r="W74" s="19" t="s">
        <v>245</v>
      </c>
      <c r="X74" s="19" t="s">
        <v>18</v>
      </c>
      <c r="Y74" s="19" t="s">
        <v>19</v>
      </c>
      <c r="Z74" s="19" t="s">
        <v>20</v>
      </c>
      <c r="AA74" s="19" t="s">
        <v>21</v>
      </c>
      <c r="AB74" s="19" t="s">
        <v>22</v>
      </c>
      <c r="AC74" s="19" t="s">
        <v>246</v>
      </c>
      <c r="AD74" s="19" t="s">
        <v>247</v>
      </c>
      <c r="AE74" s="19" t="s">
        <v>23</v>
      </c>
      <c r="AF74" s="19" t="s">
        <v>24</v>
      </c>
      <c r="AG74" s="19" t="s">
        <v>25</v>
      </c>
    </row>
    <row r="75" spans="1:33" ht="15" customHeight="1" x14ac:dyDescent="0.25">
      <c r="A75" s="10" t="s">
        <v>256</v>
      </c>
      <c r="B75" s="10"/>
      <c r="C75" s="10"/>
      <c r="D75" s="10"/>
      <c r="E75" s="10">
        <v>454</v>
      </c>
      <c r="F75" s="10"/>
      <c r="G75" s="10"/>
      <c r="H75" s="10"/>
      <c r="I75" s="10"/>
      <c r="J75" s="10"/>
      <c r="K75" s="10">
        <v>30.45</v>
      </c>
      <c r="L75" s="10">
        <v>391</v>
      </c>
      <c r="M75" s="10">
        <v>4083</v>
      </c>
      <c r="N75" s="10"/>
      <c r="O75" s="10"/>
      <c r="P75" s="10"/>
      <c r="Q75" s="10"/>
      <c r="R75" s="10"/>
      <c r="S75" s="10">
        <v>1102.03</v>
      </c>
      <c r="T75" s="10"/>
      <c r="U75" s="10"/>
      <c r="V75" s="10"/>
      <c r="W75" s="10">
        <v>1713</v>
      </c>
      <c r="X75" s="10"/>
      <c r="Y75" s="10">
        <v>3</v>
      </c>
      <c r="Z75" s="10"/>
      <c r="AA75" s="10"/>
      <c r="AB75" s="10">
        <v>1859</v>
      </c>
      <c r="AC75" s="10">
        <v>9010</v>
      </c>
      <c r="AD75" s="10">
        <v>8589</v>
      </c>
      <c r="AE75" s="10">
        <v>2199</v>
      </c>
      <c r="AF75" s="10"/>
      <c r="AG75" s="11">
        <f t="shared" ref="AG75:AG81" si="7">SUM(B75:AF75)</f>
        <v>29433.48</v>
      </c>
    </row>
    <row r="76" spans="1:33" ht="15" customHeight="1" x14ac:dyDescent="0.25">
      <c r="A76" s="10" t="s">
        <v>257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>
        <v>0</v>
      </c>
      <c r="M76" s="10">
        <v>267</v>
      </c>
      <c r="N76" s="10"/>
      <c r="O76" s="10"/>
      <c r="P76" s="10"/>
      <c r="Q76" s="10"/>
      <c r="R76" s="10"/>
      <c r="S76" s="10">
        <v>1849.15</v>
      </c>
      <c r="T76" s="10"/>
      <c r="U76" s="10"/>
      <c r="V76" s="10"/>
      <c r="W76" s="10"/>
      <c r="X76" s="10"/>
      <c r="Y76" s="10"/>
      <c r="Z76" s="10"/>
      <c r="AA76" s="10"/>
      <c r="AB76" s="10"/>
      <c r="AC76" s="10">
        <v>3171</v>
      </c>
      <c r="AD76" s="10">
        <v>858</v>
      </c>
      <c r="AE76" s="10">
        <v>310</v>
      </c>
      <c r="AF76" s="10"/>
      <c r="AG76" s="11">
        <f t="shared" si="7"/>
        <v>6455.15</v>
      </c>
    </row>
    <row r="77" spans="1:33" ht="15" customHeight="1" x14ac:dyDescent="0.25">
      <c r="A77" s="10" t="s">
        <v>258</v>
      </c>
      <c r="B77" s="10"/>
      <c r="C77" s="10"/>
      <c r="D77" s="10"/>
      <c r="E77" s="10">
        <v>-428</v>
      </c>
      <c r="F77" s="10"/>
      <c r="G77" s="10"/>
      <c r="H77" s="10"/>
      <c r="I77" s="10"/>
      <c r="J77" s="10"/>
      <c r="K77" s="10">
        <v>1.52</v>
      </c>
      <c r="L77" s="10">
        <v>-391</v>
      </c>
      <c r="M77" s="10">
        <v>3799</v>
      </c>
      <c r="N77" s="10"/>
      <c r="O77" s="10"/>
      <c r="P77" s="10"/>
      <c r="Q77" s="10"/>
      <c r="R77" s="10"/>
      <c r="S77" s="10">
        <v>1280.3699999999999</v>
      </c>
      <c r="T77" s="10"/>
      <c r="U77" s="10"/>
      <c r="V77" s="10"/>
      <c r="W77" s="10">
        <v>915</v>
      </c>
      <c r="X77" s="10"/>
      <c r="Y77" s="10">
        <v>3</v>
      </c>
      <c r="Z77" s="10"/>
      <c r="AA77" s="10"/>
      <c r="AB77" s="10">
        <v>1859</v>
      </c>
      <c r="AC77" s="10">
        <v>8939</v>
      </c>
      <c r="AD77" s="10">
        <v>4118</v>
      </c>
      <c r="AE77" s="10">
        <v>2020</v>
      </c>
      <c r="AF77" s="10"/>
      <c r="AG77" s="11">
        <f t="shared" si="7"/>
        <v>22115.89</v>
      </c>
    </row>
    <row r="78" spans="1:33" s="8" customFormat="1" ht="15" customHeight="1" x14ac:dyDescent="0.25">
      <c r="A78" s="11" t="s">
        <v>259</v>
      </c>
      <c r="B78" s="11"/>
      <c r="C78" s="11"/>
      <c r="D78" s="11"/>
      <c r="E78" s="11">
        <v>26</v>
      </c>
      <c r="F78" s="11"/>
      <c r="G78" s="11"/>
      <c r="H78" s="11"/>
      <c r="I78" s="11"/>
      <c r="J78" s="11"/>
      <c r="K78" s="11">
        <v>28.93</v>
      </c>
      <c r="L78" s="11">
        <v>0</v>
      </c>
      <c r="M78" s="11">
        <v>551</v>
      </c>
      <c r="N78" s="11"/>
      <c r="O78" s="11"/>
      <c r="P78" s="11"/>
      <c r="Q78" s="11"/>
      <c r="R78" s="11"/>
      <c r="S78" s="11">
        <v>1670.81</v>
      </c>
      <c r="T78" s="11"/>
      <c r="U78" s="11"/>
      <c r="V78" s="11"/>
      <c r="W78" s="11">
        <v>798</v>
      </c>
      <c r="X78" s="11"/>
      <c r="Y78" s="11">
        <v>0</v>
      </c>
      <c r="Z78" s="11"/>
      <c r="AA78" s="11"/>
      <c r="AB78" s="11"/>
      <c r="AC78" s="11">
        <v>3242</v>
      </c>
      <c r="AD78" s="11">
        <v>5330</v>
      </c>
      <c r="AE78" s="11">
        <v>488</v>
      </c>
      <c r="AF78" s="11"/>
      <c r="AG78" s="11">
        <f t="shared" si="7"/>
        <v>12134.74</v>
      </c>
    </row>
    <row r="79" spans="1:33" ht="15" customHeight="1" x14ac:dyDescent="0.25">
      <c r="A79" s="10" t="s">
        <v>260</v>
      </c>
      <c r="B79" s="10"/>
      <c r="C79" s="10"/>
      <c r="D79" s="10"/>
      <c r="E79" s="10">
        <v>4</v>
      </c>
      <c r="F79" s="10"/>
      <c r="G79" s="10"/>
      <c r="H79" s="10"/>
      <c r="I79" s="10"/>
      <c r="J79" s="10"/>
      <c r="K79" s="10">
        <v>489.46</v>
      </c>
      <c r="L79" s="10">
        <v>0</v>
      </c>
      <c r="M79" s="10">
        <v>1126</v>
      </c>
      <c r="N79" s="10"/>
      <c r="O79" s="10"/>
      <c r="P79" s="10"/>
      <c r="Q79" s="10"/>
      <c r="R79" s="10"/>
      <c r="S79" s="10">
        <v>4260.3599999999997</v>
      </c>
      <c r="T79" s="10"/>
      <c r="U79" s="10"/>
      <c r="V79" s="10"/>
      <c r="W79" s="10">
        <v>10</v>
      </c>
      <c r="X79" s="10"/>
      <c r="Y79" s="10">
        <v>0</v>
      </c>
      <c r="Z79" s="10"/>
      <c r="AA79" s="10"/>
      <c r="AB79" s="10"/>
      <c r="AC79" s="10">
        <v>5726</v>
      </c>
      <c r="AD79" s="10">
        <v>0</v>
      </c>
      <c r="AE79" s="10">
        <v>833</v>
      </c>
      <c r="AF79" s="10"/>
      <c r="AG79" s="11">
        <f t="shared" si="7"/>
        <v>12448.82</v>
      </c>
    </row>
    <row r="80" spans="1:33" ht="15" customHeight="1" x14ac:dyDescent="0.25">
      <c r="A80" s="2" t="s">
        <v>261</v>
      </c>
      <c r="B80" s="10"/>
      <c r="C80" s="10"/>
      <c r="D80" s="10"/>
      <c r="E80" s="10">
        <v>11</v>
      </c>
      <c r="F80" s="10"/>
      <c r="G80" s="10"/>
      <c r="H80" s="10"/>
      <c r="I80" s="10"/>
      <c r="J80" s="10"/>
      <c r="K80" s="10">
        <v>345.17</v>
      </c>
      <c r="L80" s="10">
        <v>0</v>
      </c>
      <c r="M80" s="10">
        <v>1050</v>
      </c>
      <c r="N80" s="10"/>
      <c r="O80" s="10"/>
      <c r="P80" s="10"/>
      <c r="Q80" s="10"/>
      <c r="R80" s="10"/>
      <c r="S80" s="10">
        <v>4037.48</v>
      </c>
      <c r="T80" s="10"/>
      <c r="U80" s="10"/>
      <c r="V80" s="10"/>
      <c r="W80" s="10">
        <v>406</v>
      </c>
      <c r="X80" s="10"/>
      <c r="Y80" s="10">
        <v>0</v>
      </c>
      <c r="Z80" s="10"/>
      <c r="AA80" s="10"/>
      <c r="AB80" s="10"/>
      <c r="AC80" s="10">
        <v>6826</v>
      </c>
      <c r="AD80" s="10">
        <v>391</v>
      </c>
      <c r="AE80" s="10">
        <v>719</v>
      </c>
      <c r="AF80" s="10"/>
      <c r="AG80" s="11">
        <f t="shared" si="7"/>
        <v>13785.65</v>
      </c>
    </row>
    <row r="81" spans="1:33" s="8" customFormat="1" ht="15" customHeight="1" x14ac:dyDescent="0.25">
      <c r="A81" s="11" t="s">
        <v>198</v>
      </c>
      <c r="B81" s="11"/>
      <c r="C81" s="11"/>
      <c r="D81" s="11"/>
      <c r="E81" s="11">
        <v>19</v>
      </c>
      <c r="F81" s="11"/>
      <c r="G81" s="11"/>
      <c r="H81" s="11"/>
      <c r="I81" s="11"/>
      <c r="J81" s="11"/>
      <c r="K81" s="11">
        <v>173.22</v>
      </c>
      <c r="L81" s="11">
        <v>0</v>
      </c>
      <c r="M81" s="11">
        <v>627</v>
      </c>
      <c r="N81" s="11"/>
      <c r="O81" s="11"/>
      <c r="P81" s="11"/>
      <c r="Q81" s="11"/>
      <c r="R81" s="11"/>
      <c r="S81" s="11">
        <v>1893.69</v>
      </c>
      <c r="T81" s="11"/>
      <c r="U81" s="11"/>
      <c r="V81" s="11"/>
      <c r="W81" s="11">
        <v>403</v>
      </c>
      <c r="X81" s="11"/>
      <c r="Y81" s="11">
        <v>0</v>
      </c>
      <c r="Z81" s="11"/>
      <c r="AA81" s="11"/>
      <c r="AB81" s="11"/>
      <c r="AC81" s="11">
        <v>2142</v>
      </c>
      <c r="AD81" s="11">
        <v>4939</v>
      </c>
      <c r="AE81" s="11">
        <v>602</v>
      </c>
      <c r="AF81" s="11"/>
      <c r="AG81" s="11">
        <f t="shared" si="7"/>
        <v>10798.91</v>
      </c>
    </row>
    <row r="82" spans="1:33" ht="15" customHeight="1" x14ac:dyDescent="0.25"/>
    <row r="83" spans="1:33" ht="15" customHeight="1" x14ac:dyDescent="0.25">
      <c r="A83" s="26" t="s">
        <v>195</v>
      </c>
    </row>
    <row r="84" spans="1:33" ht="15" customHeight="1" x14ac:dyDescent="0.25">
      <c r="A84" s="1" t="s">
        <v>0</v>
      </c>
      <c r="B84" s="19" t="s">
        <v>1</v>
      </c>
      <c r="C84" s="19" t="s">
        <v>240</v>
      </c>
      <c r="D84" s="19" t="s">
        <v>3</v>
      </c>
      <c r="E84" s="19" t="s">
        <v>4</v>
      </c>
      <c r="F84" s="19" t="s">
        <v>241</v>
      </c>
      <c r="G84" s="19" t="s">
        <v>242</v>
      </c>
      <c r="H84" s="19" t="s">
        <v>251</v>
      </c>
      <c r="I84" s="19" t="s">
        <v>7</v>
      </c>
      <c r="J84" s="19" t="s">
        <v>6</v>
      </c>
      <c r="K84" s="19" t="s">
        <v>8</v>
      </c>
      <c r="L84" s="19" t="s">
        <v>9</v>
      </c>
      <c r="M84" s="19" t="s">
        <v>10</v>
      </c>
      <c r="N84" s="19" t="s">
        <v>11</v>
      </c>
      <c r="O84" s="19" t="s">
        <v>12</v>
      </c>
      <c r="P84" s="19" t="s">
        <v>13</v>
      </c>
      <c r="Q84" s="19" t="s">
        <v>14</v>
      </c>
      <c r="R84" s="19" t="s">
        <v>243</v>
      </c>
      <c r="S84" s="19" t="s">
        <v>15</v>
      </c>
      <c r="T84" s="19" t="s">
        <v>244</v>
      </c>
      <c r="U84" s="19" t="s">
        <v>250</v>
      </c>
      <c r="V84" s="19" t="s">
        <v>239</v>
      </c>
      <c r="W84" s="19" t="s">
        <v>245</v>
      </c>
      <c r="X84" s="19" t="s">
        <v>18</v>
      </c>
      <c r="Y84" s="19" t="s">
        <v>19</v>
      </c>
      <c r="Z84" s="19" t="s">
        <v>20</v>
      </c>
      <c r="AA84" s="19" t="s">
        <v>21</v>
      </c>
      <c r="AB84" s="19" t="s">
        <v>22</v>
      </c>
      <c r="AC84" s="19" t="s">
        <v>246</v>
      </c>
      <c r="AD84" s="19" t="s">
        <v>247</v>
      </c>
      <c r="AE84" s="19" t="s">
        <v>23</v>
      </c>
      <c r="AF84" s="19" t="s">
        <v>24</v>
      </c>
      <c r="AG84" s="19" t="s">
        <v>25</v>
      </c>
    </row>
    <row r="85" spans="1:33" ht="15" customHeight="1" x14ac:dyDescent="0.25">
      <c r="A85" s="10" t="s">
        <v>256</v>
      </c>
      <c r="B85" s="10">
        <f t="shared" ref="B85:AF85" si="8">B95-B75-B65-B55-B45-B35-B25-B15-B5</f>
        <v>2943</v>
      </c>
      <c r="C85" s="10">
        <f t="shared" si="8"/>
        <v>1867</v>
      </c>
      <c r="D85" s="10">
        <f t="shared" si="8"/>
        <v>0</v>
      </c>
      <c r="E85" s="10">
        <f t="shared" si="8"/>
        <v>37383</v>
      </c>
      <c r="F85" s="10">
        <f t="shared" si="8"/>
        <v>4183</v>
      </c>
      <c r="G85" s="10">
        <f t="shared" si="8"/>
        <v>2497</v>
      </c>
      <c r="H85" s="10">
        <f t="shared" si="8"/>
        <v>38621</v>
      </c>
      <c r="I85" s="10">
        <f t="shared" si="8"/>
        <v>25366.84</v>
      </c>
      <c r="J85" s="10">
        <f t="shared" si="8"/>
        <v>401.2900000000003</v>
      </c>
      <c r="K85" s="10">
        <f t="shared" si="8"/>
        <v>8500.4399999999914</v>
      </c>
      <c r="L85" s="10">
        <f t="shared" si="8"/>
        <v>21122</v>
      </c>
      <c r="M85" s="10">
        <f t="shared" si="8"/>
        <v>41036</v>
      </c>
      <c r="N85" s="10">
        <f t="shared" si="8"/>
        <v>19573</v>
      </c>
      <c r="O85" s="10">
        <f t="shared" si="8"/>
        <v>774</v>
      </c>
      <c r="P85" s="10">
        <f t="shared" si="8"/>
        <v>3314</v>
      </c>
      <c r="Q85" s="10">
        <f t="shared" si="8"/>
        <v>438</v>
      </c>
      <c r="R85" s="10">
        <f t="shared" si="8"/>
        <v>33.350000000002183</v>
      </c>
      <c r="S85" s="10">
        <f t="shared" si="8"/>
        <v>15215.85999999995</v>
      </c>
      <c r="T85" s="10">
        <f t="shared" si="8"/>
        <v>0</v>
      </c>
      <c r="U85" s="10">
        <f t="shared" si="8"/>
        <v>100</v>
      </c>
      <c r="V85" s="10">
        <f t="shared" si="8"/>
        <v>1709</v>
      </c>
      <c r="W85" s="10">
        <f t="shared" si="8"/>
        <v>14574</v>
      </c>
      <c r="X85" s="10">
        <f t="shared" si="8"/>
        <v>796</v>
      </c>
      <c r="Y85" s="10">
        <f t="shared" si="8"/>
        <v>5946</v>
      </c>
      <c r="Z85" s="10">
        <f t="shared" si="8"/>
        <v>477</v>
      </c>
      <c r="AA85" s="10">
        <f t="shared" si="8"/>
        <v>42</v>
      </c>
      <c r="AB85" s="10">
        <f t="shared" si="8"/>
        <v>31690</v>
      </c>
      <c r="AC85" s="10">
        <f t="shared" si="8"/>
        <v>55861</v>
      </c>
      <c r="AD85" s="10">
        <f t="shared" si="8"/>
        <v>12152</v>
      </c>
      <c r="AE85" s="10">
        <f t="shared" si="8"/>
        <v>21995</v>
      </c>
      <c r="AF85" s="10">
        <f t="shared" si="8"/>
        <v>2066</v>
      </c>
      <c r="AG85" s="11">
        <f t="shared" ref="AG85:AG91" si="9">SUM(B85:AF85)</f>
        <v>370676.77999999991</v>
      </c>
    </row>
    <row r="86" spans="1:33" ht="15" customHeight="1" x14ac:dyDescent="0.25">
      <c r="A86" s="10" t="s">
        <v>257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1">
        <f t="shared" si="9"/>
        <v>0</v>
      </c>
    </row>
    <row r="87" spans="1:33" ht="15" customHeight="1" x14ac:dyDescent="0.25">
      <c r="A87" s="10" t="s">
        <v>258</v>
      </c>
      <c r="B87" s="10">
        <f t="shared" ref="B87:AF87" si="10">B97-B77-B67-B57-B46-B36-B26-B17-B6</f>
        <v>7555</v>
      </c>
      <c r="C87" s="10">
        <f t="shared" si="10"/>
        <v>10182</v>
      </c>
      <c r="D87" s="10">
        <f t="shared" si="10"/>
        <v>0</v>
      </c>
      <c r="E87" s="10">
        <f t="shared" si="10"/>
        <v>-133698</v>
      </c>
      <c r="F87" s="10">
        <f t="shared" si="10"/>
        <v>10657</v>
      </c>
      <c r="G87" s="10">
        <f t="shared" si="10"/>
        <v>31198</v>
      </c>
      <c r="H87" s="10">
        <f t="shared" si="10"/>
        <v>28666</v>
      </c>
      <c r="I87" s="10">
        <f t="shared" si="10"/>
        <v>4661.08</v>
      </c>
      <c r="J87" s="10">
        <f t="shared" si="10"/>
        <v>3473.3300000000004</v>
      </c>
      <c r="K87" s="10">
        <f t="shared" si="10"/>
        <v>19940.82</v>
      </c>
      <c r="L87" s="10">
        <f t="shared" si="10"/>
        <v>-148037</v>
      </c>
      <c r="M87" s="10">
        <f t="shared" si="10"/>
        <v>152237</v>
      </c>
      <c r="N87" s="10">
        <f t="shared" si="10"/>
        <v>46652</v>
      </c>
      <c r="O87" s="10">
        <f t="shared" si="10"/>
        <v>4722</v>
      </c>
      <c r="P87" s="10">
        <f t="shared" si="10"/>
        <v>9093</v>
      </c>
      <c r="Q87" s="10">
        <f t="shared" si="10"/>
        <v>-17983</v>
      </c>
      <c r="R87" s="10">
        <f t="shared" si="10"/>
        <v>1166.29</v>
      </c>
      <c r="S87" s="10">
        <f t="shared" si="10"/>
        <v>40315.37999999999</v>
      </c>
      <c r="T87" s="10">
        <f t="shared" si="10"/>
        <v>-452</v>
      </c>
      <c r="U87" s="10">
        <f t="shared" si="10"/>
        <v>18011</v>
      </c>
      <c r="V87" s="10">
        <f t="shared" si="10"/>
        <v>1671</v>
      </c>
      <c r="W87" s="10">
        <f t="shared" si="10"/>
        <v>63096</v>
      </c>
      <c r="X87" s="10">
        <f t="shared" si="10"/>
        <v>17072</v>
      </c>
      <c r="Y87" s="10">
        <f t="shared" si="10"/>
        <v>59028</v>
      </c>
      <c r="Z87" s="10">
        <f t="shared" si="10"/>
        <v>3013</v>
      </c>
      <c r="AA87" s="10">
        <f t="shared" si="10"/>
        <v>11053</v>
      </c>
      <c r="AB87" s="10">
        <f t="shared" si="10"/>
        <v>99994</v>
      </c>
      <c r="AC87" s="10">
        <f t="shared" si="10"/>
        <v>185194</v>
      </c>
      <c r="AD87" s="10">
        <f t="shared" si="10"/>
        <v>46621</v>
      </c>
      <c r="AE87" s="10">
        <f t="shared" si="10"/>
        <v>58869</v>
      </c>
      <c r="AF87" s="10">
        <f t="shared" si="10"/>
        <v>17200</v>
      </c>
      <c r="AG87" s="11">
        <f t="shared" si="9"/>
        <v>651170.9</v>
      </c>
    </row>
    <row r="88" spans="1:33" s="8" customFormat="1" ht="15" customHeight="1" x14ac:dyDescent="0.25">
      <c r="A88" s="11" t="s">
        <v>259</v>
      </c>
      <c r="B88" s="11">
        <f t="shared" ref="B88:AF88" si="11">B98-B78-B68-B58-B48-B38-B28-B18-B8</f>
        <v>1898</v>
      </c>
      <c r="C88" s="11">
        <f t="shared" si="11"/>
        <v>1792</v>
      </c>
      <c r="D88" s="11">
        <f t="shared" si="11"/>
        <v>0</v>
      </c>
      <c r="E88" s="11">
        <f t="shared" si="11"/>
        <v>12476</v>
      </c>
      <c r="F88" s="11">
        <f t="shared" si="11"/>
        <v>3887</v>
      </c>
      <c r="G88" s="11">
        <f t="shared" si="11"/>
        <v>1948</v>
      </c>
      <c r="H88" s="11">
        <f t="shared" si="11"/>
        <v>21419</v>
      </c>
      <c r="I88" s="11">
        <f t="shared" si="11"/>
        <v>20705.759999999998</v>
      </c>
      <c r="J88" s="11">
        <f t="shared" si="11"/>
        <v>341.65000000000032</v>
      </c>
      <c r="K88" s="11">
        <f t="shared" si="11"/>
        <v>5372.9900000000034</v>
      </c>
      <c r="L88" s="11">
        <f t="shared" si="11"/>
        <v>6517</v>
      </c>
      <c r="M88" s="11">
        <f t="shared" si="11"/>
        <v>24203</v>
      </c>
      <c r="N88" s="11">
        <f t="shared" si="11"/>
        <v>12223</v>
      </c>
      <c r="O88" s="11">
        <f t="shared" si="11"/>
        <v>328</v>
      </c>
      <c r="P88" s="11">
        <f t="shared" si="11"/>
        <v>1075</v>
      </c>
      <c r="Q88" s="11">
        <f t="shared" si="11"/>
        <v>58</v>
      </c>
      <c r="R88" s="11">
        <f t="shared" si="11"/>
        <v>31.81000000000131</v>
      </c>
      <c r="S88" s="11">
        <f t="shared" si="11"/>
        <v>12468.819999999952</v>
      </c>
      <c r="T88" s="11">
        <f t="shared" si="11"/>
        <v>1</v>
      </c>
      <c r="U88" s="11">
        <f t="shared" si="11"/>
        <v>44</v>
      </c>
      <c r="V88" s="11">
        <f t="shared" si="11"/>
        <v>1328</v>
      </c>
      <c r="W88" s="11">
        <f t="shared" si="11"/>
        <v>6788</v>
      </c>
      <c r="X88" s="11">
        <f t="shared" si="11"/>
        <v>427</v>
      </c>
      <c r="Y88" s="11">
        <f t="shared" si="11"/>
        <v>3276</v>
      </c>
      <c r="Z88" s="11">
        <f t="shared" si="11"/>
        <v>329</v>
      </c>
      <c r="AA88" s="11">
        <f t="shared" si="11"/>
        <v>17</v>
      </c>
      <c r="AB88" s="11">
        <f t="shared" si="11"/>
        <v>14495</v>
      </c>
      <c r="AC88" s="11">
        <f t="shared" si="11"/>
        <v>36854</v>
      </c>
      <c r="AD88" s="11">
        <f t="shared" si="11"/>
        <v>11441</v>
      </c>
      <c r="AE88" s="11">
        <f t="shared" si="11"/>
        <v>15086</v>
      </c>
      <c r="AF88" s="11">
        <f t="shared" si="11"/>
        <v>1192</v>
      </c>
      <c r="AG88" s="11">
        <f t="shared" si="9"/>
        <v>218023.02999999994</v>
      </c>
    </row>
    <row r="89" spans="1:33" ht="15" customHeight="1" x14ac:dyDescent="0.25">
      <c r="A89" s="10" t="s">
        <v>260</v>
      </c>
      <c r="B89" s="10">
        <f t="shared" ref="B89:AF89" si="12">B99-B79-B69-B59-B49-B39-B29-B19-B9</f>
        <v>1843</v>
      </c>
      <c r="C89" s="10">
        <f t="shared" si="12"/>
        <v>31</v>
      </c>
      <c r="D89" s="10">
        <f t="shared" si="12"/>
        <v>0</v>
      </c>
      <c r="E89" s="10">
        <f t="shared" si="12"/>
        <v>32816</v>
      </c>
      <c r="F89" s="10">
        <f t="shared" si="12"/>
        <v>1714</v>
      </c>
      <c r="G89" s="10">
        <f t="shared" si="12"/>
        <v>4915</v>
      </c>
      <c r="H89" s="10">
        <f t="shared" si="12"/>
        <v>23532</v>
      </c>
      <c r="I89" s="10">
        <f t="shared" si="12"/>
        <v>7160.9</v>
      </c>
      <c r="J89" s="10">
        <f t="shared" si="12"/>
        <v>64.560000000000628</v>
      </c>
      <c r="K89" s="10">
        <f t="shared" si="12"/>
        <v>17248.900000000016</v>
      </c>
      <c r="L89" s="10">
        <f t="shared" si="12"/>
        <v>21941</v>
      </c>
      <c r="M89" s="10">
        <f t="shared" si="12"/>
        <v>59681</v>
      </c>
      <c r="N89" s="10">
        <f t="shared" si="12"/>
        <v>22826</v>
      </c>
      <c r="O89" s="10">
        <f t="shared" si="12"/>
        <v>2196</v>
      </c>
      <c r="P89" s="10">
        <f t="shared" si="12"/>
        <v>2610</v>
      </c>
      <c r="Q89" s="10">
        <f t="shared" si="12"/>
        <v>226</v>
      </c>
      <c r="R89" s="10">
        <f t="shared" si="12"/>
        <v>92.989999999997963</v>
      </c>
      <c r="S89" s="10">
        <f t="shared" si="12"/>
        <v>16017.959999999941</v>
      </c>
      <c r="T89" s="10">
        <f t="shared" si="12"/>
        <v>225</v>
      </c>
      <c r="U89" s="10">
        <f t="shared" si="12"/>
        <v>3</v>
      </c>
      <c r="V89" s="10">
        <f t="shared" si="12"/>
        <v>4562</v>
      </c>
      <c r="W89" s="10">
        <f t="shared" si="12"/>
        <v>6082</v>
      </c>
      <c r="X89" s="10">
        <f t="shared" si="12"/>
        <v>562</v>
      </c>
      <c r="Y89" s="10">
        <f t="shared" si="12"/>
        <v>8363</v>
      </c>
      <c r="Z89" s="10">
        <f t="shared" si="12"/>
        <v>579</v>
      </c>
      <c r="AA89" s="10">
        <f t="shared" si="12"/>
        <v>3</v>
      </c>
      <c r="AB89" s="10">
        <f t="shared" si="12"/>
        <v>14116</v>
      </c>
      <c r="AC89" s="10">
        <f t="shared" si="12"/>
        <v>61144</v>
      </c>
      <c r="AD89" s="10">
        <f t="shared" si="12"/>
        <v>0</v>
      </c>
      <c r="AE89" s="10">
        <f t="shared" si="12"/>
        <v>28348</v>
      </c>
      <c r="AF89" s="10">
        <f t="shared" si="12"/>
        <v>2352</v>
      </c>
      <c r="AG89" s="11">
        <f t="shared" si="9"/>
        <v>341255.30999999994</v>
      </c>
    </row>
    <row r="90" spans="1:33" ht="15" customHeight="1" x14ac:dyDescent="0.25">
      <c r="A90" s="2" t="s">
        <v>261</v>
      </c>
      <c r="B90" s="10">
        <f t="shared" ref="B90:AF90" si="13">B100-B80-B70-B60-B50-B40-B30-B20-B10</f>
        <v>2442</v>
      </c>
      <c r="C90" s="10">
        <f t="shared" si="13"/>
        <v>90</v>
      </c>
      <c r="D90" s="10">
        <f t="shared" si="13"/>
        <v>0</v>
      </c>
      <c r="E90" s="10">
        <f t="shared" si="13"/>
        <v>33864</v>
      </c>
      <c r="F90" s="10">
        <f t="shared" si="13"/>
        <v>2653</v>
      </c>
      <c r="G90" s="10">
        <f t="shared" si="13"/>
        <v>4857</v>
      </c>
      <c r="H90" s="10">
        <f t="shared" si="13"/>
        <v>29475</v>
      </c>
      <c r="I90" s="10">
        <f t="shared" si="13"/>
        <v>10352.879999999999</v>
      </c>
      <c r="J90" s="10">
        <f t="shared" si="13"/>
        <v>50.780000000000314</v>
      </c>
      <c r="K90" s="10">
        <f t="shared" si="13"/>
        <v>18398.199999999986</v>
      </c>
      <c r="L90" s="10">
        <f t="shared" si="13"/>
        <v>-22226</v>
      </c>
      <c r="M90" s="10">
        <f t="shared" si="13"/>
        <v>67743</v>
      </c>
      <c r="N90" s="10">
        <f t="shared" si="13"/>
        <v>23861</v>
      </c>
      <c r="O90" s="10">
        <f t="shared" si="13"/>
        <v>2372</v>
      </c>
      <c r="P90" s="10">
        <f t="shared" si="13"/>
        <v>2341</v>
      </c>
      <c r="Q90" s="10">
        <f t="shared" si="13"/>
        <v>-185</v>
      </c>
      <c r="R90" s="10">
        <f t="shared" si="13"/>
        <v>91.310000000004948</v>
      </c>
      <c r="S90" s="10">
        <f t="shared" si="13"/>
        <v>16237.950000000055</v>
      </c>
      <c r="T90" s="10">
        <f t="shared" si="13"/>
        <v>-165</v>
      </c>
      <c r="U90" s="10">
        <f t="shared" si="13"/>
        <v>34</v>
      </c>
      <c r="V90" s="10">
        <f t="shared" si="13"/>
        <v>4468</v>
      </c>
      <c r="W90" s="10">
        <f t="shared" si="13"/>
        <v>7307</v>
      </c>
      <c r="X90" s="10">
        <f t="shared" si="13"/>
        <v>603</v>
      </c>
      <c r="Y90" s="10">
        <f t="shared" si="13"/>
        <v>8066</v>
      </c>
      <c r="Z90" s="10">
        <f t="shared" si="13"/>
        <v>618</v>
      </c>
      <c r="AA90" s="10">
        <f t="shared" si="13"/>
        <v>7</v>
      </c>
      <c r="AB90" s="10">
        <f t="shared" si="13"/>
        <v>18248</v>
      </c>
      <c r="AC90" s="10">
        <f t="shared" si="13"/>
        <v>66053</v>
      </c>
      <c r="AD90" s="10">
        <f t="shared" si="13"/>
        <v>-606</v>
      </c>
      <c r="AE90" s="10">
        <f t="shared" si="13"/>
        <v>29427</v>
      </c>
      <c r="AF90" s="10">
        <f t="shared" si="13"/>
        <v>-2793</v>
      </c>
      <c r="AG90" s="11">
        <f t="shared" si="9"/>
        <v>323685.12000000005</v>
      </c>
    </row>
    <row r="91" spans="1:33" s="8" customFormat="1" ht="15" customHeight="1" x14ac:dyDescent="0.25">
      <c r="A91" s="11" t="s">
        <v>198</v>
      </c>
      <c r="B91" s="11">
        <f t="shared" ref="B91:AF91" si="14">B101-B81-B71-B61-B51-B41-B31-B21-B11</f>
        <v>1299</v>
      </c>
      <c r="C91" s="11">
        <f t="shared" si="14"/>
        <v>1733</v>
      </c>
      <c r="D91" s="11">
        <f t="shared" si="14"/>
        <v>0</v>
      </c>
      <c r="E91" s="11">
        <f t="shared" si="14"/>
        <v>11426</v>
      </c>
      <c r="F91" s="11">
        <f t="shared" si="14"/>
        <v>2948</v>
      </c>
      <c r="G91" s="11">
        <f t="shared" si="14"/>
        <v>2006</v>
      </c>
      <c r="H91" s="11">
        <f t="shared" si="14"/>
        <v>15476</v>
      </c>
      <c r="I91" s="11">
        <f t="shared" si="14"/>
        <v>17513.78</v>
      </c>
      <c r="J91" s="11">
        <f t="shared" si="14"/>
        <v>355.42999999999967</v>
      </c>
      <c r="K91" s="11">
        <f t="shared" si="14"/>
        <v>4223.6799999999876</v>
      </c>
      <c r="L91" s="11">
        <f t="shared" si="14"/>
        <v>6231</v>
      </c>
      <c r="M91" s="11">
        <f t="shared" si="14"/>
        <v>16141</v>
      </c>
      <c r="N91" s="11">
        <f t="shared" si="14"/>
        <v>11188</v>
      </c>
      <c r="O91" s="11">
        <f t="shared" si="14"/>
        <v>154</v>
      </c>
      <c r="P91" s="11">
        <f t="shared" si="14"/>
        <v>1343</v>
      </c>
      <c r="Q91" s="11">
        <f t="shared" si="14"/>
        <v>95</v>
      </c>
      <c r="R91" s="11">
        <f t="shared" si="14"/>
        <v>33.479999999999563</v>
      </c>
      <c r="S91" s="11">
        <f t="shared" si="14"/>
        <v>12248.859999999971</v>
      </c>
      <c r="T91" s="11">
        <f t="shared" si="14"/>
        <v>60</v>
      </c>
      <c r="U91" s="11">
        <f t="shared" si="14"/>
        <v>14</v>
      </c>
      <c r="V91" s="11">
        <f t="shared" si="14"/>
        <v>1422</v>
      </c>
      <c r="W91" s="11">
        <f t="shared" si="14"/>
        <v>5563</v>
      </c>
      <c r="X91" s="11">
        <f t="shared" si="14"/>
        <v>385</v>
      </c>
      <c r="Y91" s="11">
        <f t="shared" si="14"/>
        <v>3574</v>
      </c>
      <c r="Z91" s="11">
        <f t="shared" si="14"/>
        <v>289</v>
      </c>
      <c r="AA91" s="11">
        <f t="shared" si="14"/>
        <v>11</v>
      </c>
      <c r="AB91" s="11">
        <f t="shared" si="14"/>
        <v>10363</v>
      </c>
      <c r="AC91" s="11">
        <f t="shared" si="14"/>
        <v>31944</v>
      </c>
      <c r="AD91" s="11">
        <f t="shared" si="14"/>
        <v>12046</v>
      </c>
      <c r="AE91" s="11">
        <f t="shared" si="14"/>
        <v>14007</v>
      </c>
      <c r="AF91" s="11">
        <f t="shared" si="14"/>
        <v>750</v>
      </c>
      <c r="AG91" s="11">
        <f t="shared" si="9"/>
        <v>184843.22999999995</v>
      </c>
    </row>
    <row r="92" spans="1:33" ht="15" customHeight="1" x14ac:dyDescent="0.25"/>
    <row r="93" spans="1:33" ht="15" customHeight="1" x14ac:dyDescent="0.25">
      <c r="A93" s="26" t="s">
        <v>45</v>
      </c>
    </row>
    <row r="94" spans="1:33" ht="15" customHeight="1" x14ac:dyDescent="0.25">
      <c r="A94" s="1" t="s">
        <v>0</v>
      </c>
      <c r="B94" s="19" t="s">
        <v>1</v>
      </c>
      <c r="C94" s="19" t="s">
        <v>240</v>
      </c>
      <c r="D94" s="19" t="s">
        <v>3</v>
      </c>
      <c r="E94" s="19" t="s">
        <v>4</v>
      </c>
      <c r="F94" s="19" t="s">
        <v>241</v>
      </c>
      <c r="G94" s="19" t="s">
        <v>242</v>
      </c>
      <c r="H94" s="19" t="s">
        <v>251</v>
      </c>
      <c r="I94" s="19" t="s">
        <v>7</v>
      </c>
      <c r="J94" s="19" t="s">
        <v>6</v>
      </c>
      <c r="K94" s="19" t="s">
        <v>8</v>
      </c>
      <c r="L94" s="19" t="s">
        <v>9</v>
      </c>
      <c r="M94" s="19" t="s">
        <v>10</v>
      </c>
      <c r="N94" s="19" t="s">
        <v>11</v>
      </c>
      <c r="O94" s="19" t="s">
        <v>12</v>
      </c>
      <c r="P94" s="19" t="s">
        <v>13</v>
      </c>
      <c r="Q94" s="19" t="s">
        <v>14</v>
      </c>
      <c r="R94" s="19" t="s">
        <v>243</v>
      </c>
      <c r="S94" s="19" t="s">
        <v>15</v>
      </c>
      <c r="T94" s="19" t="s">
        <v>244</v>
      </c>
      <c r="U94" s="19" t="s">
        <v>250</v>
      </c>
      <c r="V94" s="19" t="s">
        <v>239</v>
      </c>
      <c r="W94" s="19" t="s">
        <v>245</v>
      </c>
      <c r="X94" s="19" t="s">
        <v>18</v>
      </c>
      <c r="Y94" s="19" t="s">
        <v>19</v>
      </c>
      <c r="Z94" s="19" t="s">
        <v>20</v>
      </c>
      <c r="AA94" s="19" t="s">
        <v>21</v>
      </c>
      <c r="AB94" s="19" t="s">
        <v>22</v>
      </c>
      <c r="AC94" s="19" t="s">
        <v>246</v>
      </c>
      <c r="AD94" s="19" t="s">
        <v>247</v>
      </c>
      <c r="AE94" s="19" t="s">
        <v>23</v>
      </c>
      <c r="AF94" s="19" t="s">
        <v>24</v>
      </c>
      <c r="AG94" s="19" t="s">
        <v>25</v>
      </c>
    </row>
    <row r="95" spans="1:33" ht="15" customHeight="1" x14ac:dyDescent="0.25">
      <c r="A95" s="10" t="s">
        <v>256</v>
      </c>
      <c r="B95" s="10">
        <v>31821</v>
      </c>
      <c r="C95" s="10">
        <v>63039</v>
      </c>
      <c r="D95" s="10">
        <v>11932</v>
      </c>
      <c r="E95" s="10">
        <v>310016</v>
      </c>
      <c r="F95" s="10">
        <v>109633</v>
      </c>
      <c r="G95" s="10">
        <v>129031</v>
      </c>
      <c r="H95" s="10">
        <v>152928</v>
      </c>
      <c r="I95" s="10">
        <v>25366.84</v>
      </c>
      <c r="J95" s="10">
        <v>11064.58</v>
      </c>
      <c r="K95" s="10">
        <v>86599.92</v>
      </c>
      <c r="L95" s="10">
        <v>307334</v>
      </c>
      <c r="M95" s="10">
        <v>537031</v>
      </c>
      <c r="N95" s="10">
        <v>212935</v>
      </c>
      <c r="O95" s="10">
        <v>21752</v>
      </c>
      <c r="P95" s="10">
        <v>45640</v>
      </c>
      <c r="Q95" s="10">
        <v>54049</v>
      </c>
      <c r="R95" s="10">
        <v>28647.68</v>
      </c>
      <c r="S95" s="10">
        <v>326239.28999999998</v>
      </c>
      <c r="T95" s="10">
        <v>2143</v>
      </c>
      <c r="U95" s="10">
        <v>78443</v>
      </c>
      <c r="V95" s="10">
        <v>11169</v>
      </c>
      <c r="W95" s="10">
        <v>247441</v>
      </c>
      <c r="X95" s="10">
        <v>72940</v>
      </c>
      <c r="Y95" s="10">
        <v>175038</v>
      </c>
      <c r="Z95" s="10">
        <v>40147</v>
      </c>
      <c r="AA95" s="10">
        <v>246366</v>
      </c>
      <c r="AB95" s="10">
        <v>291533</v>
      </c>
      <c r="AC95" s="10">
        <v>1006198</v>
      </c>
      <c r="AD95" s="10">
        <v>372726</v>
      </c>
      <c r="AE95" s="10">
        <v>431123</v>
      </c>
      <c r="AF95" s="10">
        <v>82820</v>
      </c>
      <c r="AG95" s="11">
        <f>SUM(B95:AF95)</f>
        <v>5523146.3100000005</v>
      </c>
    </row>
    <row r="96" spans="1:33" ht="15" customHeight="1" x14ac:dyDescent="0.25">
      <c r="A96" s="10" t="s">
        <v>257</v>
      </c>
      <c r="B96" s="10"/>
      <c r="C96" s="10"/>
      <c r="D96" s="10">
        <v>0</v>
      </c>
      <c r="E96" s="10">
        <v>1882</v>
      </c>
      <c r="F96" s="10">
        <v>3653</v>
      </c>
      <c r="G96" s="10">
        <v>1012</v>
      </c>
      <c r="H96" s="10">
        <v>30662</v>
      </c>
      <c r="I96" s="10"/>
      <c r="J96" s="10">
        <v>680.39</v>
      </c>
      <c r="K96" s="10">
        <v>3711.63</v>
      </c>
      <c r="L96" s="10">
        <v>10210</v>
      </c>
      <c r="M96" s="10">
        <v>15947</v>
      </c>
      <c r="N96" s="10">
        <v>4752</v>
      </c>
      <c r="O96" s="10">
        <v>579</v>
      </c>
      <c r="P96" s="10">
        <v>586</v>
      </c>
      <c r="Q96" s="10">
        <v>2826</v>
      </c>
      <c r="R96" s="10"/>
      <c r="S96" s="10">
        <v>6620.09</v>
      </c>
      <c r="T96" s="10">
        <v>44</v>
      </c>
      <c r="U96" s="10"/>
      <c r="V96" s="10">
        <v>442</v>
      </c>
      <c r="W96" s="10">
        <v>6019</v>
      </c>
      <c r="X96" s="10">
        <v>6910</v>
      </c>
      <c r="Y96" s="10">
        <v>2013</v>
      </c>
      <c r="Z96" s="10">
        <v>443</v>
      </c>
      <c r="AA96" s="10"/>
      <c r="AB96" s="10">
        <v>8614</v>
      </c>
      <c r="AC96" s="10">
        <v>28716</v>
      </c>
      <c r="AD96" s="10">
        <v>10223</v>
      </c>
      <c r="AE96" s="10">
        <v>4192</v>
      </c>
      <c r="AF96" s="10">
        <v>453</v>
      </c>
      <c r="AG96" s="11">
        <f t="shared" ref="AG96:AG100" si="15">SUM(B96:AF96)</f>
        <v>151190.10999999999</v>
      </c>
    </row>
    <row r="97" spans="1:33" ht="15" customHeight="1" x14ac:dyDescent="0.25">
      <c r="A97" s="10" t="s">
        <v>258</v>
      </c>
      <c r="B97" s="10">
        <v>7566</v>
      </c>
      <c r="C97" s="10">
        <v>10473</v>
      </c>
      <c r="D97" s="10">
        <v>5057</v>
      </c>
      <c r="E97" s="10">
        <v>-136110</v>
      </c>
      <c r="F97" s="10">
        <v>15034</v>
      </c>
      <c r="G97" s="10">
        <v>36780</v>
      </c>
      <c r="H97" s="10">
        <v>55923</v>
      </c>
      <c r="I97" s="10">
        <v>4661.08</v>
      </c>
      <c r="J97" s="10">
        <v>4304.84</v>
      </c>
      <c r="K97" s="10">
        <v>25256.92</v>
      </c>
      <c r="L97" s="10">
        <v>-151125</v>
      </c>
      <c r="M97" s="10">
        <v>190644</v>
      </c>
      <c r="N97" s="10">
        <v>77112</v>
      </c>
      <c r="O97" s="10">
        <v>5809</v>
      </c>
      <c r="P97" s="10">
        <v>10082</v>
      </c>
      <c r="Q97" s="10">
        <v>-15978</v>
      </c>
      <c r="R97" s="10">
        <v>1233.02</v>
      </c>
      <c r="S97" s="10">
        <v>54010.84</v>
      </c>
      <c r="T97" s="10">
        <v>-419</v>
      </c>
      <c r="U97" s="10">
        <v>18356</v>
      </c>
      <c r="V97" s="10">
        <v>2018</v>
      </c>
      <c r="W97" s="10">
        <v>118114</v>
      </c>
      <c r="X97" s="10">
        <v>24878</v>
      </c>
      <c r="Y97" s="10">
        <v>68641</v>
      </c>
      <c r="Z97" s="10">
        <v>3645</v>
      </c>
      <c r="AA97" s="10">
        <v>11955</v>
      </c>
      <c r="AB97" s="10">
        <v>111577</v>
      </c>
      <c r="AC97" s="10">
        <v>230760</v>
      </c>
      <c r="AD97" s="10">
        <v>68005</v>
      </c>
      <c r="AE97" s="10">
        <v>74143</v>
      </c>
      <c r="AF97" s="10">
        <v>27572</v>
      </c>
      <c r="AG97" s="11">
        <f t="shared" si="15"/>
        <v>959978.7</v>
      </c>
    </row>
    <row r="98" spans="1:33" s="8" customFormat="1" ht="15" customHeight="1" x14ac:dyDescent="0.25">
      <c r="A98" s="11" t="s">
        <v>259</v>
      </c>
      <c r="B98" s="11">
        <v>24255</v>
      </c>
      <c r="C98" s="11">
        <v>52566</v>
      </c>
      <c r="D98" s="11">
        <v>6875</v>
      </c>
      <c r="E98" s="11">
        <v>175788</v>
      </c>
      <c r="F98" s="11">
        <v>98252</v>
      </c>
      <c r="G98" s="11">
        <v>93263</v>
      </c>
      <c r="H98" s="11">
        <v>127667</v>
      </c>
      <c r="I98" s="11">
        <v>20705.759999999998</v>
      </c>
      <c r="J98" s="11">
        <v>7440.13</v>
      </c>
      <c r="K98" s="11">
        <v>65054.64</v>
      </c>
      <c r="L98" s="11">
        <v>166419</v>
      </c>
      <c r="M98" s="11">
        <v>362334</v>
      </c>
      <c r="N98" s="11">
        <v>140575</v>
      </c>
      <c r="O98" s="11">
        <v>16522</v>
      </c>
      <c r="P98" s="11">
        <v>36145</v>
      </c>
      <c r="Q98" s="11">
        <v>40897</v>
      </c>
      <c r="R98" s="11">
        <v>27414.66</v>
      </c>
      <c r="S98" s="11">
        <v>278848.53999999998</v>
      </c>
      <c r="T98" s="11">
        <v>1769</v>
      </c>
      <c r="U98" s="11">
        <v>60087</v>
      </c>
      <c r="V98" s="11">
        <v>9593</v>
      </c>
      <c r="W98" s="11">
        <v>135346</v>
      </c>
      <c r="X98" s="11">
        <v>54972</v>
      </c>
      <c r="Y98" s="11">
        <v>108411</v>
      </c>
      <c r="Z98" s="11">
        <v>36945</v>
      </c>
      <c r="AA98" s="11">
        <v>234411</v>
      </c>
      <c r="AB98" s="11">
        <v>188570</v>
      </c>
      <c r="AC98" s="11">
        <v>804154</v>
      </c>
      <c r="AD98" s="11">
        <v>314944</v>
      </c>
      <c r="AE98" s="11">
        <v>361172</v>
      </c>
      <c r="AF98" s="11">
        <v>55701</v>
      </c>
      <c r="AG98" s="11">
        <f t="shared" si="15"/>
        <v>4107096.73</v>
      </c>
    </row>
    <row r="99" spans="1:33" ht="15" customHeight="1" x14ac:dyDescent="0.25">
      <c r="A99" s="10" t="s">
        <v>260</v>
      </c>
      <c r="B99" s="10">
        <v>26352</v>
      </c>
      <c r="C99" s="10">
        <v>65536</v>
      </c>
      <c r="D99" s="10">
        <v>65517</v>
      </c>
      <c r="E99" s="10">
        <v>414944</v>
      </c>
      <c r="F99" s="10">
        <v>151685</v>
      </c>
      <c r="G99" s="10">
        <v>249632</v>
      </c>
      <c r="H99" s="10">
        <v>230715</v>
      </c>
      <c r="I99" s="10">
        <v>7160.9</v>
      </c>
      <c r="J99" s="10">
        <v>12236.36</v>
      </c>
      <c r="K99" s="10">
        <v>143114.20000000001</v>
      </c>
      <c r="L99" s="10">
        <v>455360</v>
      </c>
      <c r="M99" s="10">
        <v>800298</v>
      </c>
      <c r="N99" s="10">
        <v>286916</v>
      </c>
      <c r="O99" s="10">
        <v>43725</v>
      </c>
      <c r="P99" s="10">
        <v>75568</v>
      </c>
      <c r="Q99" s="10">
        <v>67345</v>
      </c>
      <c r="R99" s="10">
        <v>46775.85</v>
      </c>
      <c r="S99" s="10">
        <v>578921.94999999995</v>
      </c>
      <c r="T99" s="10">
        <v>20403</v>
      </c>
      <c r="U99" s="10">
        <v>108127</v>
      </c>
      <c r="V99" s="10">
        <v>18122</v>
      </c>
      <c r="W99" s="10">
        <v>226604</v>
      </c>
      <c r="X99" s="10">
        <v>125926</v>
      </c>
      <c r="Y99" s="10">
        <v>301094</v>
      </c>
      <c r="Z99" s="10">
        <v>93050</v>
      </c>
      <c r="AA99" s="10">
        <v>617286</v>
      </c>
      <c r="AB99" s="10">
        <v>445986</v>
      </c>
      <c r="AC99" s="10">
        <v>1332382</v>
      </c>
      <c r="AD99" s="10">
        <v>0</v>
      </c>
      <c r="AE99" s="10">
        <v>685344</v>
      </c>
      <c r="AF99" s="10">
        <v>90172</v>
      </c>
      <c r="AG99" s="11">
        <f t="shared" si="15"/>
        <v>7786298.2599999998</v>
      </c>
    </row>
    <row r="100" spans="1:33" ht="15" customHeight="1" x14ac:dyDescent="0.25">
      <c r="A100" s="2" t="s">
        <v>261</v>
      </c>
      <c r="B100" s="10">
        <v>34697</v>
      </c>
      <c r="C100" s="10">
        <v>76904</v>
      </c>
      <c r="D100" s="10">
        <v>2187</v>
      </c>
      <c r="E100" s="10">
        <v>405518</v>
      </c>
      <c r="F100" s="10">
        <v>172208</v>
      </c>
      <c r="G100" s="10">
        <v>250765</v>
      </c>
      <c r="H100" s="10">
        <v>242860</v>
      </c>
      <c r="I100" s="10">
        <v>10352.879999999999</v>
      </c>
      <c r="J100" s="10">
        <v>12920</v>
      </c>
      <c r="K100" s="10">
        <v>146245.85</v>
      </c>
      <c r="L100" s="10">
        <v>-453954</v>
      </c>
      <c r="M100" s="10">
        <v>815810</v>
      </c>
      <c r="N100" s="10">
        <v>279060</v>
      </c>
      <c r="O100" s="10">
        <v>45362</v>
      </c>
      <c r="P100" s="10">
        <v>77727</v>
      </c>
      <c r="Q100" s="10">
        <v>-78013</v>
      </c>
      <c r="R100" s="10">
        <v>50455.66</v>
      </c>
      <c r="S100" s="10">
        <v>575832.14</v>
      </c>
      <c r="T100" s="10">
        <v>-19421</v>
      </c>
      <c r="U100" s="10">
        <v>115666</v>
      </c>
      <c r="V100" s="10">
        <v>19378</v>
      </c>
      <c r="W100" s="10">
        <v>230243</v>
      </c>
      <c r="X100" s="10">
        <v>124735</v>
      </c>
      <c r="Y100" s="10">
        <v>309141</v>
      </c>
      <c r="Z100" s="10">
        <v>89736</v>
      </c>
      <c r="AA100" s="10">
        <v>582991</v>
      </c>
      <c r="AB100" s="10">
        <v>438916</v>
      </c>
      <c r="AC100" s="10">
        <v>1418375</v>
      </c>
      <c r="AD100" s="10">
        <v>18699</v>
      </c>
      <c r="AE100" s="10">
        <v>711622</v>
      </c>
      <c r="AF100" s="10">
        <v>-102265</v>
      </c>
      <c r="AG100" s="11">
        <f t="shared" si="15"/>
        <v>6604753.5299999993</v>
      </c>
    </row>
    <row r="101" spans="1:33" s="8" customFormat="1" ht="15" customHeight="1" x14ac:dyDescent="0.25">
      <c r="A101" s="11" t="s">
        <v>198</v>
      </c>
      <c r="B101" s="11">
        <v>15910</v>
      </c>
      <c r="C101" s="11">
        <v>41198</v>
      </c>
      <c r="D101" s="11">
        <v>70204</v>
      </c>
      <c r="E101" s="11">
        <v>185213</v>
      </c>
      <c r="F101" s="11">
        <v>77729</v>
      </c>
      <c r="G101" s="11">
        <v>92130</v>
      </c>
      <c r="H101" s="11">
        <v>115522</v>
      </c>
      <c r="I101" s="11">
        <v>17513.78</v>
      </c>
      <c r="J101" s="11">
        <v>6756.49</v>
      </c>
      <c r="K101" s="11">
        <v>61922.99</v>
      </c>
      <c r="L101" s="11">
        <v>167825</v>
      </c>
      <c r="M101" s="11">
        <v>346822</v>
      </c>
      <c r="N101" s="11">
        <v>148431</v>
      </c>
      <c r="O101" s="11">
        <v>14885</v>
      </c>
      <c r="P101" s="11">
        <v>33986</v>
      </c>
      <c r="Q101" s="11">
        <v>30229</v>
      </c>
      <c r="R101" s="11">
        <v>23734.85</v>
      </c>
      <c r="S101" s="11">
        <v>281938.34999999998</v>
      </c>
      <c r="T101" s="11">
        <v>2750</v>
      </c>
      <c r="U101" s="11">
        <v>52548</v>
      </c>
      <c r="V101" s="11">
        <v>8337</v>
      </c>
      <c r="W101" s="11">
        <v>131707</v>
      </c>
      <c r="X101" s="11">
        <v>56163</v>
      </c>
      <c r="Y101" s="11">
        <v>100364</v>
      </c>
      <c r="Z101" s="11">
        <v>40258</v>
      </c>
      <c r="AA101" s="11">
        <v>268705</v>
      </c>
      <c r="AB101" s="11">
        <v>195640</v>
      </c>
      <c r="AC101" s="11">
        <v>718161</v>
      </c>
      <c r="AD101" s="11">
        <v>296245</v>
      </c>
      <c r="AE101" s="11">
        <v>334894</v>
      </c>
      <c r="AF101" s="11">
        <v>43608</v>
      </c>
      <c r="AG101" s="11">
        <f>SUM(B101:AF101)</f>
        <v>3981330.46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10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5.140625" style="7" customWidth="1"/>
    <col min="2" max="33" width="16" style="7" customWidth="1"/>
    <col min="34" max="16384" width="9.140625" style="7"/>
  </cols>
  <sheetData>
    <row r="1" spans="1:33" ht="18.75" x14ac:dyDescent="0.3">
      <c r="A1" s="5" t="s">
        <v>197</v>
      </c>
    </row>
    <row r="2" spans="1:33" x14ac:dyDescent="0.25">
      <c r="A2" s="6" t="s">
        <v>103</v>
      </c>
    </row>
    <row r="3" spans="1:33" x14ac:dyDescent="0.25">
      <c r="A3" s="27" t="s">
        <v>188</v>
      </c>
    </row>
    <row r="4" spans="1:33" x14ac:dyDescent="0.25">
      <c r="A4" s="3" t="s">
        <v>0</v>
      </c>
      <c r="B4" s="19" t="s">
        <v>1</v>
      </c>
      <c r="C4" s="19" t="s">
        <v>240</v>
      </c>
      <c r="D4" s="19" t="s">
        <v>3</v>
      </c>
      <c r="E4" s="19" t="s">
        <v>4</v>
      </c>
      <c r="F4" s="19" t="s">
        <v>241</v>
      </c>
      <c r="G4" s="19" t="s">
        <v>242</v>
      </c>
      <c r="H4" s="19" t="s">
        <v>251</v>
      </c>
      <c r="I4" s="19" t="s">
        <v>7</v>
      </c>
      <c r="J4" s="19" t="s">
        <v>6</v>
      </c>
      <c r="K4" s="19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14</v>
      </c>
      <c r="R4" s="19" t="s">
        <v>243</v>
      </c>
      <c r="S4" s="19" t="s">
        <v>15</v>
      </c>
      <c r="T4" s="19" t="s">
        <v>244</v>
      </c>
      <c r="U4" s="19" t="s">
        <v>250</v>
      </c>
      <c r="V4" s="19" t="s">
        <v>239</v>
      </c>
      <c r="W4" s="19" t="s">
        <v>245</v>
      </c>
      <c r="X4" s="19" t="s">
        <v>18</v>
      </c>
      <c r="Y4" s="19" t="s">
        <v>19</v>
      </c>
      <c r="Z4" s="19" t="s">
        <v>20</v>
      </c>
      <c r="AA4" s="19" t="s">
        <v>21</v>
      </c>
      <c r="AB4" s="19" t="s">
        <v>22</v>
      </c>
      <c r="AC4" s="19" t="s">
        <v>246</v>
      </c>
      <c r="AD4" s="19" t="s">
        <v>247</v>
      </c>
      <c r="AE4" s="19" t="s">
        <v>23</v>
      </c>
      <c r="AF4" s="19" t="s">
        <v>24</v>
      </c>
      <c r="AG4" s="19" t="s">
        <v>25</v>
      </c>
    </row>
    <row r="5" spans="1:33" x14ac:dyDescent="0.25">
      <c r="A5" s="2" t="s">
        <v>262</v>
      </c>
      <c r="B5" s="10"/>
      <c r="C5" s="10"/>
      <c r="D5" s="10"/>
      <c r="E5" s="10">
        <v>7885</v>
      </c>
      <c r="F5" s="10"/>
      <c r="G5" s="10">
        <v>1914</v>
      </c>
      <c r="H5" s="10">
        <v>381</v>
      </c>
      <c r="I5" s="10"/>
      <c r="J5" s="10">
        <v>75.7</v>
      </c>
      <c r="K5" s="10">
        <v>2285.04</v>
      </c>
      <c r="L5" s="10">
        <v>7473</v>
      </c>
      <c r="M5" s="10">
        <v>19886</v>
      </c>
      <c r="N5" s="10">
        <v>3492</v>
      </c>
      <c r="O5" s="10">
        <v>313</v>
      </c>
      <c r="P5" s="10">
        <v>345</v>
      </c>
      <c r="Q5" s="10">
        <v>379</v>
      </c>
      <c r="R5" s="10"/>
      <c r="S5" s="10">
        <v>12852.43</v>
      </c>
      <c r="T5" s="10">
        <v>9</v>
      </c>
      <c r="U5" s="10"/>
      <c r="V5" s="10">
        <v>46</v>
      </c>
      <c r="W5" s="10">
        <v>4352</v>
      </c>
      <c r="X5" s="10">
        <v>1430</v>
      </c>
      <c r="Y5" s="10">
        <v>4877</v>
      </c>
      <c r="Z5" s="10">
        <v>258</v>
      </c>
      <c r="AA5" s="10"/>
      <c r="AB5" s="10">
        <v>8431</v>
      </c>
      <c r="AC5" s="10">
        <v>42139</v>
      </c>
      <c r="AD5" s="10">
        <v>14494</v>
      </c>
      <c r="AE5" s="10">
        <v>28318</v>
      </c>
      <c r="AF5" s="10">
        <v>1028</v>
      </c>
      <c r="AG5" s="10">
        <f t="shared" ref="AG5:AG11" si="0">SUM(B5:AF5)</f>
        <v>162663.17000000001</v>
      </c>
    </row>
    <row r="6" spans="1:33" x14ac:dyDescent="0.25">
      <c r="A6" s="2" t="s">
        <v>263</v>
      </c>
      <c r="B6" s="10"/>
      <c r="C6" s="10"/>
      <c r="D6" s="10"/>
      <c r="E6" s="10">
        <v>59</v>
      </c>
      <c r="F6" s="10"/>
      <c r="G6" s="10">
        <v>0</v>
      </c>
      <c r="H6" s="10">
        <v>1160</v>
      </c>
      <c r="I6" s="10"/>
      <c r="J6" s="10">
        <v>2.95</v>
      </c>
      <c r="K6" s="10">
        <v>68.95</v>
      </c>
      <c r="L6" s="10">
        <v>1797</v>
      </c>
      <c r="M6" s="10">
        <v>204</v>
      </c>
      <c r="N6" s="10">
        <v>152</v>
      </c>
      <c r="O6" s="10">
        <v>1.47</v>
      </c>
      <c r="P6" s="10">
        <v>0</v>
      </c>
      <c r="Q6" s="10">
        <v>325</v>
      </c>
      <c r="R6" s="10"/>
      <c r="S6" s="10">
        <v>1740.17</v>
      </c>
      <c r="T6" s="10"/>
      <c r="U6" s="10"/>
      <c r="V6" s="10">
        <v>22</v>
      </c>
      <c r="W6" s="10">
        <v>182</v>
      </c>
      <c r="X6" s="10">
        <v>256</v>
      </c>
      <c r="Y6" s="10">
        <v>0</v>
      </c>
      <c r="Z6" s="10">
        <v>0</v>
      </c>
      <c r="AA6" s="10"/>
      <c r="AB6" s="10">
        <v>309</v>
      </c>
      <c r="AC6" s="10">
        <v>13513</v>
      </c>
      <c r="AD6" s="10">
        <v>2088</v>
      </c>
      <c r="AE6" s="10">
        <v>2382</v>
      </c>
      <c r="AF6" s="10">
        <v>3</v>
      </c>
      <c r="AG6" s="10">
        <f t="shared" si="0"/>
        <v>24265.54</v>
      </c>
    </row>
    <row r="7" spans="1:33" x14ac:dyDescent="0.25">
      <c r="A7" s="2" t="s">
        <v>264</v>
      </c>
      <c r="B7" s="10"/>
      <c r="C7" s="10"/>
      <c r="D7" s="10"/>
      <c r="E7" s="10">
        <v>-6139</v>
      </c>
      <c r="F7" s="10"/>
      <c r="G7" s="10">
        <v>1018</v>
      </c>
      <c r="H7" s="10">
        <v>1254</v>
      </c>
      <c r="I7" s="10"/>
      <c r="J7" s="10">
        <v>70.37</v>
      </c>
      <c r="K7" s="10">
        <v>1366.28</v>
      </c>
      <c r="L7" s="10">
        <v>-6419</v>
      </c>
      <c r="M7" s="10">
        <v>16324</v>
      </c>
      <c r="N7" s="10">
        <v>3026</v>
      </c>
      <c r="O7" s="10">
        <v>220</v>
      </c>
      <c r="P7" s="10">
        <v>130</v>
      </c>
      <c r="Q7" s="10">
        <v>-488</v>
      </c>
      <c r="R7" s="10"/>
      <c r="S7" s="10">
        <v>2287.35</v>
      </c>
      <c r="T7" s="10">
        <v>-1</v>
      </c>
      <c r="U7" s="10"/>
      <c r="V7" s="10">
        <v>56</v>
      </c>
      <c r="W7" s="10">
        <v>2120</v>
      </c>
      <c r="X7" s="10">
        <v>1316</v>
      </c>
      <c r="Y7" s="10">
        <v>3020</v>
      </c>
      <c r="Z7" s="10">
        <v>192</v>
      </c>
      <c r="AA7" s="10"/>
      <c r="AB7" s="10">
        <v>5405</v>
      </c>
      <c r="AC7" s="10">
        <v>-3562</v>
      </c>
      <c r="AD7" s="10">
        <v>6500</v>
      </c>
      <c r="AE7" s="10">
        <v>11335</v>
      </c>
      <c r="AF7" s="10">
        <v>402</v>
      </c>
      <c r="AG7" s="10">
        <f t="shared" si="0"/>
        <v>39433</v>
      </c>
    </row>
    <row r="8" spans="1:33" s="8" customFormat="1" x14ac:dyDescent="0.25">
      <c r="A8" s="3" t="s">
        <v>265</v>
      </c>
      <c r="B8" s="11"/>
      <c r="C8" s="11"/>
      <c r="D8" s="11"/>
      <c r="E8" s="11">
        <v>1806</v>
      </c>
      <c r="F8" s="11"/>
      <c r="G8" s="11">
        <v>896</v>
      </c>
      <c r="H8" s="11">
        <v>287</v>
      </c>
      <c r="I8" s="11"/>
      <c r="J8" s="11">
        <v>8.2799999999999994</v>
      </c>
      <c r="K8" s="11">
        <v>987.72</v>
      </c>
      <c r="L8" s="11">
        <v>2851</v>
      </c>
      <c r="M8" s="11">
        <v>3766</v>
      </c>
      <c r="N8" s="11">
        <v>618</v>
      </c>
      <c r="O8" s="11">
        <v>95</v>
      </c>
      <c r="P8" s="11">
        <v>215</v>
      </c>
      <c r="Q8" s="11">
        <v>216</v>
      </c>
      <c r="R8" s="11"/>
      <c r="S8" s="11">
        <v>12305.25</v>
      </c>
      <c r="T8" s="11">
        <v>8</v>
      </c>
      <c r="U8" s="11"/>
      <c r="V8" s="11">
        <v>11</v>
      </c>
      <c r="W8" s="11">
        <v>2415</v>
      </c>
      <c r="X8" s="11">
        <v>370</v>
      </c>
      <c r="Y8" s="11">
        <v>1858</v>
      </c>
      <c r="Z8" s="11">
        <v>66</v>
      </c>
      <c r="AA8" s="11"/>
      <c r="AB8" s="11">
        <v>3335</v>
      </c>
      <c r="AC8" s="11">
        <v>59215</v>
      </c>
      <c r="AD8" s="11">
        <v>10081</v>
      </c>
      <c r="AE8" s="11">
        <v>19365</v>
      </c>
      <c r="AF8" s="11">
        <v>629</v>
      </c>
      <c r="AG8" s="11">
        <f t="shared" si="0"/>
        <v>121404.25</v>
      </c>
    </row>
    <row r="9" spans="1:33" x14ac:dyDescent="0.25">
      <c r="A9" s="2" t="s">
        <v>266</v>
      </c>
      <c r="B9" s="10">
        <v>2</v>
      </c>
      <c r="C9" s="10"/>
      <c r="D9" s="10"/>
      <c r="E9" s="10">
        <v>21190</v>
      </c>
      <c r="F9" s="10"/>
      <c r="G9" s="10">
        <v>7201</v>
      </c>
      <c r="H9" s="10">
        <v>5558</v>
      </c>
      <c r="I9" s="10"/>
      <c r="J9" s="10">
        <v>699.35</v>
      </c>
      <c r="K9" s="10">
        <v>13902.63</v>
      </c>
      <c r="L9" s="10">
        <v>29999</v>
      </c>
      <c r="M9" s="10">
        <v>62299</v>
      </c>
      <c r="N9" s="10">
        <v>13703</v>
      </c>
      <c r="O9" s="10">
        <v>1060</v>
      </c>
      <c r="P9" s="10">
        <v>1366</v>
      </c>
      <c r="Q9" s="10">
        <v>2888</v>
      </c>
      <c r="R9" s="10"/>
      <c r="S9" s="10">
        <v>150330.75</v>
      </c>
      <c r="T9" s="10">
        <v>252</v>
      </c>
      <c r="U9" s="10"/>
      <c r="V9" s="10">
        <v>336</v>
      </c>
      <c r="W9" s="10">
        <v>21499</v>
      </c>
      <c r="X9" s="10">
        <v>2845</v>
      </c>
      <c r="Y9" s="10">
        <v>29661</v>
      </c>
      <c r="Z9" s="10">
        <v>2451</v>
      </c>
      <c r="AA9" s="10"/>
      <c r="AB9" s="10">
        <v>22824</v>
      </c>
      <c r="AC9" s="10">
        <v>400944</v>
      </c>
      <c r="AD9" s="10">
        <v>113142</v>
      </c>
      <c r="AE9" s="10">
        <v>156630</v>
      </c>
      <c r="AF9" s="10">
        <v>4995</v>
      </c>
      <c r="AG9" s="10">
        <f t="shared" si="0"/>
        <v>1065777.73</v>
      </c>
    </row>
    <row r="10" spans="1:33" ht="30" x14ac:dyDescent="0.25">
      <c r="A10" s="2" t="s">
        <v>267</v>
      </c>
      <c r="B10" s="10">
        <v>2</v>
      </c>
      <c r="C10" s="10"/>
      <c r="D10" s="10"/>
      <c r="E10" s="10">
        <v>19243</v>
      </c>
      <c r="F10" s="10"/>
      <c r="G10" s="10">
        <v>5729</v>
      </c>
      <c r="H10" s="10">
        <v>4934</v>
      </c>
      <c r="I10" s="10"/>
      <c r="J10" s="10">
        <v>778.11</v>
      </c>
      <c r="K10" s="10">
        <v>13703.96</v>
      </c>
      <c r="L10" s="10">
        <v>-27538</v>
      </c>
      <c r="M10" s="10">
        <v>57366</v>
      </c>
      <c r="N10" s="10">
        <v>11462</v>
      </c>
      <c r="O10" s="10">
        <v>994</v>
      </c>
      <c r="P10" s="10">
        <v>1319</v>
      </c>
      <c r="Q10" s="10">
        <v>-2510</v>
      </c>
      <c r="R10" s="10"/>
      <c r="S10" s="10">
        <v>154717.39000000001</v>
      </c>
      <c r="T10" s="10">
        <v>-227</v>
      </c>
      <c r="U10" s="10"/>
      <c r="V10" s="10">
        <v>307</v>
      </c>
      <c r="W10" s="10">
        <v>21580</v>
      </c>
      <c r="X10" s="10">
        <v>2979</v>
      </c>
      <c r="Y10" s="10">
        <v>25146</v>
      </c>
      <c r="Z10" s="10">
        <v>2381</v>
      </c>
      <c r="AA10" s="10"/>
      <c r="AB10" s="10">
        <v>21473</v>
      </c>
      <c r="AC10" s="10">
        <v>416663</v>
      </c>
      <c r="AD10" s="10">
        <v>105717</v>
      </c>
      <c r="AE10" s="10">
        <v>151458</v>
      </c>
      <c r="AF10" s="10">
        <v>4399</v>
      </c>
      <c r="AG10" s="10">
        <f t="shared" si="0"/>
        <v>992076.46</v>
      </c>
    </row>
    <row r="11" spans="1:33" s="8" customFormat="1" x14ac:dyDescent="0.25">
      <c r="A11" s="3" t="s">
        <v>268</v>
      </c>
      <c r="B11" s="11"/>
      <c r="C11" s="11"/>
      <c r="D11" s="11"/>
      <c r="E11" s="11">
        <v>3753</v>
      </c>
      <c r="F11" s="11"/>
      <c r="G11" s="11">
        <v>2368</v>
      </c>
      <c r="H11" s="11">
        <v>911</v>
      </c>
      <c r="I11" s="11"/>
      <c r="J11" s="11">
        <v>-70.48</v>
      </c>
      <c r="K11" s="11">
        <v>1186.3900000000001</v>
      </c>
      <c r="L11" s="11">
        <v>5312</v>
      </c>
      <c r="M11" s="11">
        <v>8699</v>
      </c>
      <c r="N11" s="11">
        <v>2859</v>
      </c>
      <c r="O11" s="11">
        <v>162</v>
      </c>
      <c r="P11" s="11">
        <v>262</v>
      </c>
      <c r="Q11" s="11">
        <v>594</v>
      </c>
      <c r="R11" s="11"/>
      <c r="S11" s="11">
        <v>7918.61</v>
      </c>
      <c r="T11" s="11">
        <v>33</v>
      </c>
      <c r="U11" s="11"/>
      <c r="V11" s="11">
        <v>41</v>
      </c>
      <c r="W11" s="11">
        <v>2333</v>
      </c>
      <c r="X11" s="11">
        <v>236</v>
      </c>
      <c r="Y11" s="11">
        <v>6373</v>
      </c>
      <c r="Z11" s="11">
        <v>136</v>
      </c>
      <c r="AA11" s="11"/>
      <c r="AB11" s="11">
        <v>4686</v>
      </c>
      <c r="AC11" s="11">
        <v>43496</v>
      </c>
      <c r="AD11" s="11">
        <v>17506</v>
      </c>
      <c r="AE11" s="11">
        <v>24537</v>
      </c>
      <c r="AF11" s="11">
        <v>1225</v>
      </c>
      <c r="AG11" s="11">
        <f t="shared" si="0"/>
        <v>134556.51999999999</v>
      </c>
    </row>
    <row r="12" spans="1:33" x14ac:dyDescent="0.25">
      <c r="A12" s="6"/>
    </row>
    <row r="13" spans="1:33" x14ac:dyDescent="0.25">
      <c r="A13" s="27" t="s">
        <v>189</v>
      </c>
    </row>
    <row r="14" spans="1:33" x14ac:dyDescent="0.25">
      <c r="A14" s="3" t="s">
        <v>0</v>
      </c>
      <c r="B14" s="19" t="s">
        <v>1</v>
      </c>
      <c r="C14" s="19" t="s">
        <v>240</v>
      </c>
      <c r="D14" s="19" t="s">
        <v>3</v>
      </c>
      <c r="E14" s="19" t="s">
        <v>4</v>
      </c>
      <c r="F14" s="19" t="s">
        <v>241</v>
      </c>
      <c r="G14" s="19" t="s">
        <v>242</v>
      </c>
      <c r="H14" s="19" t="s">
        <v>251</v>
      </c>
      <c r="I14" s="19" t="s">
        <v>7</v>
      </c>
      <c r="J14" s="19" t="s">
        <v>6</v>
      </c>
      <c r="K14" s="19" t="s">
        <v>8</v>
      </c>
      <c r="L14" s="19" t="s">
        <v>9</v>
      </c>
      <c r="M14" s="19" t="s">
        <v>10</v>
      </c>
      <c r="N14" s="19" t="s">
        <v>11</v>
      </c>
      <c r="O14" s="19" t="s">
        <v>12</v>
      </c>
      <c r="P14" s="19" t="s">
        <v>13</v>
      </c>
      <c r="Q14" s="19" t="s">
        <v>14</v>
      </c>
      <c r="R14" s="19" t="s">
        <v>243</v>
      </c>
      <c r="S14" s="19" t="s">
        <v>15</v>
      </c>
      <c r="T14" s="19" t="s">
        <v>244</v>
      </c>
      <c r="U14" s="19" t="s">
        <v>250</v>
      </c>
      <c r="V14" s="19" t="s">
        <v>239</v>
      </c>
      <c r="W14" s="19" t="s">
        <v>245</v>
      </c>
      <c r="X14" s="19" t="s">
        <v>18</v>
      </c>
      <c r="Y14" s="19" t="s">
        <v>19</v>
      </c>
      <c r="Z14" s="19" t="s">
        <v>20</v>
      </c>
      <c r="AA14" s="19" t="s">
        <v>21</v>
      </c>
      <c r="AB14" s="19" t="s">
        <v>22</v>
      </c>
      <c r="AC14" s="19" t="s">
        <v>246</v>
      </c>
      <c r="AD14" s="19" t="s">
        <v>247</v>
      </c>
      <c r="AE14" s="19" t="s">
        <v>23</v>
      </c>
      <c r="AF14" s="19" t="s">
        <v>24</v>
      </c>
      <c r="AG14" s="19" t="s">
        <v>25</v>
      </c>
    </row>
    <row r="15" spans="1:33" x14ac:dyDescent="0.25">
      <c r="A15" s="2" t="s">
        <v>262</v>
      </c>
      <c r="B15" s="10"/>
      <c r="C15" s="10"/>
      <c r="D15" s="10"/>
      <c r="E15" s="10">
        <v>2105</v>
      </c>
      <c r="F15" s="10"/>
      <c r="G15" s="10">
        <v>1291</v>
      </c>
      <c r="H15" s="10">
        <v>182</v>
      </c>
      <c r="I15" s="10"/>
      <c r="J15" s="10">
        <v>55.5</v>
      </c>
      <c r="K15" s="10">
        <v>2115.64</v>
      </c>
      <c r="L15" s="10">
        <v>10414</v>
      </c>
      <c r="M15" s="10">
        <v>8515</v>
      </c>
      <c r="N15" s="10">
        <v>2316</v>
      </c>
      <c r="O15" s="10">
        <v>39</v>
      </c>
      <c r="P15" s="10">
        <v>463</v>
      </c>
      <c r="Q15" s="10">
        <v>169</v>
      </c>
      <c r="R15" s="10"/>
      <c r="S15" s="10">
        <v>4371.6899999999996</v>
      </c>
      <c r="T15" s="10"/>
      <c r="U15" s="10"/>
      <c r="V15" s="10">
        <v>0</v>
      </c>
      <c r="W15" s="10">
        <v>1628</v>
      </c>
      <c r="X15" s="10">
        <v>697</v>
      </c>
      <c r="Y15" s="10">
        <v>915</v>
      </c>
      <c r="Z15" s="10">
        <v>22</v>
      </c>
      <c r="AA15" s="10"/>
      <c r="AB15" s="10">
        <v>6865</v>
      </c>
      <c r="AC15" s="10">
        <v>20522</v>
      </c>
      <c r="AD15" s="10">
        <v>6905</v>
      </c>
      <c r="AE15" s="10">
        <v>12151</v>
      </c>
      <c r="AF15" s="10">
        <v>360</v>
      </c>
      <c r="AG15" s="10">
        <f t="shared" ref="AG15:AG21" si="1">SUM(B15:AF15)</f>
        <v>82101.83</v>
      </c>
    </row>
    <row r="16" spans="1:33" x14ac:dyDescent="0.25">
      <c r="A16" s="2" t="s">
        <v>263</v>
      </c>
      <c r="B16" s="10"/>
      <c r="C16" s="10"/>
      <c r="D16" s="10"/>
      <c r="E16" s="10"/>
      <c r="F16" s="10"/>
      <c r="G16" s="10"/>
      <c r="H16" s="10"/>
      <c r="I16" s="10"/>
      <c r="J16" s="10"/>
      <c r="K16" s="10">
        <v>39.11</v>
      </c>
      <c r="L16" s="10">
        <v>76</v>
      </c>
      <c r="M16" s="10">
        <v>491</v>
      </c>
      <c r="N16" s="10">
        <v>33</v>
      </c>
      <c r="O16" s="10"/>
      <c r="P16" s="10"/>
      <c r="Q16" s="10">
        <v>274</v>
      </c>
      <c r="R16" s="10"/>
      <c r="S16" s="10">
        <v>55.71</v>
      </c>
      <c r="T16" s="10"/>
      <c r="U16" s="10"/>
      <c r="V16" s="10"/>
      <c r="W16" s="10">
        <v>341</v>
      </c>
      <c r="X16" s="10">
        <v>0</v>
      </c>
      <c r="Y16" s="10">
        <v>58</v>
      </c>
      <c r="Z16" s="10"/>
      <c r="AA16" s="10"/>
      <c r="AB16" s="10"/>
      <c r="AC16" s="10">
        <v>1497</v>
      </c>
      <c r="AD16" s="10">
        <v>238</v>
      </c>
      <c r="AE16" s="10">
        <v>24</v>
      </c>
      <c r="AF16" s="10"/>
      <c r="AG16" s="10">
        <f t="shared" si="1"/>
        <v>3126.82</v>
      </c>
    </row>
    <row r="17" spans="1:33" x14ac:dyDescent="0.25">
      <c r="A17" s="2" t="s">
        <v>264</v>
      </c>
      <c r="B17" s="10"/>
      <c r="C17" s="10"/>
      <c r="D17" s="10"/>
      <c r="E17" s="10">
        <v>-328</v>
      </c>
      <c r="F17" s="10"/>
      <c r="G17" s="10">
        <v>819</v>
      </c>
      <c r="H17" s="10">
        <v>170</v>
      </c>
      <c r="I17" s="10"/>
      <c r="J17" s="10">
        <v>51.2</v>
      </c>
      <c r="K17" s="10">
        <v>853.47</v>
      </c>
      <c r="L17" s="10">
        <v>-8071</v>
      </c>
      <c r="M17" s="10">
        <v>3668</v>
      </c>
      <c r="N17" s="10">
        <v>990</v>
      </c>
      <c r="O17" s="10">
        <v>32</v>
      </c>
      <c r="P17" s="10">
        <v>22</v>
      </c>
      <c r="Q17" s="10">
        <v>-347</v>
      </c>
      <c r="R17" s="10"/>
      <c r="S17" s="10">
        <v>3706.13</v>
      </c>
      <c r="T17" s="10"/>
      <c r="U17" s="10"/>
      <c r="V17" s="10">
        <v>0</v>
      </c>
      <c r="W17" s="10">
        <v>1559</v>
      </c>
      <c r="X17" s="10">
        <v>300</v>
      </c>
      <c r="Y17" s="10">
        <v>90</v>
      </c>
      <c r="Z17" s="10">
        <v>13</v>
      </c>
      <c r="AA17" s="10"/>
      <c r="AB17" s="10">
        <v>503</v>
      </c>
      <c r="AC17" s="10">
        <v>4715</v>
      </c>
      <c r="AD17" s="10">
        <v>2614</v>
      </c>
      <c r="AE17" s="10">
        <v>9976</v>
      </c>
      <c r="AF17" s="10">
        <v>302</v>
      </c>
      <c r="AG17" s="10">
        <f t="shared" si="1"/>
        <v>21637.8</v>
      </c>
    </row>
    <row r="18" spans="1:33" s="8" customFormat="1" x14ac:dyDescent="0.25">
      <c r="A18" s="3" t="s">
        <v>265</v>
      </c>
      <c r="B18" s="11"/>
      <c r="C18" s="11"/>
      <c r="D18" s="11"/>
      <c r="E18" s="11">
        <v>1777</v>
      </c>
      <c r="F18" s="11"/>
      <c r="G18" s="11">
        <v>471</v>
      </c>
      <c r="H18" s="11">
        <v>12</v>
      </c>
      <c r="I18" s="11"/>
      <c r="J18" s="11">
        <v>4.3</v>
      </c>
      <c r="K18" s="11">
        <v>1301.29</v>
      </c>
      <c r="L18" s="11">
        <v>2419</v>
      </c>
      <c r="M18" s="11">
        <v>5338</v>
      </c>
      <c r="N18" s="11">
        <v>1359</v>
      </c>
      <c r="O18" s="11">
        <v>7</v>
      </c>
      <c r="P18" s="11">
        <v>442</v>
      </c>
      <c r="Q18" s="11">
        <v>97</v>
      </c>
      <c r="R18" s="11"/>
      <c r="S18" s="11">
        <v>721.27</v>
      </c>
      <c r="T18" s="11"/>
      <c r="U18" s="11"/>
      <c r="V18" s="11">
        <v>0</v>
      </c>
      <c r="W18" s="11">
        <v>410</v>
      </c>
      <c r="X18" s="11">
        <v>398</v>
      </c>
      <c r="Y18" s="11">
        <v>882</v>
      </c>
      <c r="Z18" s="11">
        <v>8</v>
      </c>
      <c r="AA18" s="11"/>
      <c r="AB18" s="11">
        <v>6361</v>
      </c>
      <c r="AC18" s="11">
        <v>17304</v>
      </c>
      <c r="AD18" s="11">
        <v>4529</v>
      </c>
      <c r="AE18" s="11">
        <v>2200</v>
      </c>
      <c r="AF18" s="11">
        <v>58</v>
      </c>
      <c r="AG18" s="11">
        <f t="shared" si="1"/>
        <v>46098.86</v>
      </c>
    </row>
    <row r="19" spans="1:33" x14ac:dyDescent="0.25">
      <c r="A19" s="2" t="s">
        <v>266</v>
      </c>
      <c r="B19" s="10"/>
      <c r="C19" s="10"/>
      <c r="D19" s="10"/>
      <c r="E19" s="10">
        <v>10054</v>
      </c>
      <c r="F19" s="10"/>
      <c r="G19" s="10">
        <v>1318</v>
      </c>
      <c r="H19" s="10">
        <v>76</v>
      </c>
      <c r="I19" s="10"/>
      <c r="J19" s="10">
        <v>65.69</v>
      </c>
      <c r="K19" s="10">
        <v>3971.09</v>
      </c>
      <c r="L19" s="10">
        <v>10043</v>
      </c>
      <c r="M19" s="10">
        <v>27888</v>
      </c>
      <c r="N19" s="10">
        <v>9295</v>
      </c>
      <c r="O19" s="10">
        <v>33</v>
      </c>
      <c r="P19" s="10">
        <v>1255</v>
      </c>
      <c r="Q19" s="10">
        <v>337</v>
      </c>
      <c r="R19" s="10"/>
      <c r="S19" s="10">
        <v>21272.76</v>
      </c>
      <c r="T19" s="10"/>
      <c r="U19" s="10"/>
      <c r="V19" s="10">
        <v>3</v>
      </c>
      <c r="W19" s="10">
        <v>3118</v>
      </c>
      <c r="X19" s="10">
        <v>1609</v>
      </c>
      <c r="Y19" s="10">
        <v>5702</v>
      </c>
      <c r="Z19" s="10">
        <v>55</v>
      </c>
      <c r="AA19" s="10"/>
      <c r="AB19" s="10">
        <v>31721</v>
      </c>
      <c r="AC19" s="10">
        <v>45120</v>
      </c>
      <c r="AD19" s="10">
        <v>27438</v>
      </c>
      <c r="AE19" s="10">
        <v>35331</v>
      </c>
      <c r="AF19" s="10">
        <v>347</v>
      </c>
      <c r="AG19" s="10">
        <f t="shared" si="1"/>
        <v>236052.53999999998</v>
      </c>
    </row>
    <row r="20" spans="1:33" ht="30" x14ac:dyDescent="0.25">
      <c r="A20" s="2" t="s">
        <v>267</v>
      </c>
      <c r="B20" s="10"/>
      <c r="C20" s="10"/>
      <c r="D20" s="10"/>
      <c r="E20" s="10">
        <v>8689</v>
      </c>
      <c r="F20" s="10"/>
      <c r="G20" s="10">
        <v>1112</v>
      </c>
      <c r="H20" s="10">
        <v>29</v>
      </c>
      <c r="I20" s="10"/>
      <c r="J20" s="10">
        <v>64.510000000000005</v>
      </c>
      <c r="K20" s="10">
        <v>3867.43</v>
      </c>
      <c r="L20" s="10">
        <v>-7948</v>
      </c>
      <c r="M20" s="10">
        <v>26154</v>
      </c>
      <c r="N20" s="10">
        <v>8187</v>
      </c>
      <c r="O20" s="10">
        <v>14</v>
      </c>
      <c r="P20" s="10">
        <v>1111</v>
      </c>
      <c r="Q20" s="10">
        <v>-429</v>
      </c>
      <c r="R20" s="10"/>
      <c r="S20" s="10">
        <v>25206.14</v>
      </c>
      <c r="T20" s="10"/>
      <c r="U20" s="10"/>
      <c r="V20" s="10">
        <v>4</v>
      </c>
      <c r="W20" s="10">
        <v>3162</v>
      </c>
      <c r="X20" s="10">
        <v>1629</v>
      </c>
      <c r="Y20" s="10">
        <v>4647</v>
      </c>
      <c r="Z20" s="10">
        <v>60</v>
      </c>
      <c r="AA20" s="10"/>
      <c r="AB20" s="10">
        <v>29165</v>
      </c>
      <c r="AC20" s="10">
        <v>52745</v>
      </c>
      <c r="AD20" s="10">
        <v>26389</v>
      </c>
      <c r="AE20" s="10">
        <v>34177</v>
      </c>
      <c r="AF20" s="10">
        <v>387</v>
      </c>
      <c r="AG20" s="10">
        <f t="shared" si="1"/>
        <v>218422.08000000002</v>
      </c>
    </row>
    <row r="21" spans="1:33" s="8" customFormat="1" x14ac:dyDescent="0.25">
      <c r="A21" s="3" t="s">
        <v>268</v>
      </c>
      <c r="B21" s="11"/>
      <c r="C21" s="11"/>
      <c r="D21" s="11"/>
      <c r="E21" s="11">
        <v>3141</v>
      </c>
      <c r="F21" s="11"/>
      <c r="G21" s="11">
        <v>678</v>
      </c>
      <c r="H21" s="11">
        <v>59</v>
      </c>
      <c r="I21" s="11"/>
      <c r="J21" s="11">
        <v>5.48</v>
      </c>
      <c r="K21" s="11">
        <v>1404.95</v>
      </c>
      <c r="L21" s="11">
        <v>4514</v>
      </c>
      <c r="M21" s="11">
        <v>7072</v>
      </c>
      <c r="N21" s="11">
        <v>2467</v>
      </c>
      <c r="O21" s="11">
        <v>27</v>
      </c>
      <c r="P21" s="11">
        <v>586</v>
      </c>
      <c r="Q21" s="11">
        <v>5</v>
      </c>
      <c r="R21" s="11"/>
      <c r="S21" s="11">
        <v>-3212.11</v>
      </c>
      <c r="T21" s="11"/>
      <c r="U21" s="11"/>
      <c r="V21" s="11">
        <v>0</v>
      </c>
      <c r="W21" s="11">
        <v>367</v>
      </c>
      <c r="X21" s="11">
        <v>378</v>
      </c>
      <c r="Y21" s="11">
        <v>1937</v>
      </c>
      <c r="Z21" s="11">
        <v>4</v>
      </c>
      <c r="AA21" s="11"/>
      <c r="AB21" s="11">
        <v>8918</v>
      </c>
      <c r="AC21" s="11">
        <v>9679</v>
      </c>
      <c r="AD21" s="11">
        <v>5578</v>
      </c>
      <c r="AE21" s="11">
        <v>3354</v>
      </c>
      <c r="AF21" s="11">
        <v>18</v>
      </c>
      <c r="AG21" s="11">
        <f t="shared" si="1"/>
        <v>46980.32</v>
      </c>
    </row>
    <row r="22" spans="1:33" x14ac:dyDescent="0.25">
      <c r="A22" s="6"/>
    </row>
    <row r="23" spans="1:33" x14ac:dyDescent="0.25">
      <c r="A23" s="27" t="s">
        <v>190</v>
      </c>
    </row>
    <row r="24" spans="1:33" x14ac:dyDescent="0.25">
      <c r="A24" s="3" t="s">
        <v>0</v>
      </c>
      <c r="B24" s="19" t="s">
        <v>1</v>
      </c>
      <c r="C24" s="19" t="s">
        <v>240</v>
      </c>
      <c r="D24" s="19" t="s">
        <v>3</v>
      </c>
      <c r="E24" s="19" t="s">
        <v>4</v>
      </c>
      <c r="F24" s="19" t="s">
        <v>241</v>
      </c>
      <c r="G24" s="19" t="s">
        <v>242</v>
      </c>
      <c r="H24" s="19" t="s">
        <v>251</v>
      </c>
      <c r="I24" s="19" t="s">
        <v>7</v>
      </c>
      <c r="J24" s="19" t="s">
        <v>6</v>
      </c>
      <c r="K24" s="19" t="s">
        <v>8</v>
      </c>
      <c r="L24" s="19" t="s">
        <v>9</v>
      </c>
      <c r="M24" s="19" t="s">
        <v>10</v>
      </c>
      <c r="N24" s="19" t="s">
        <v>11</v>
      </c>
      <c r="O24" s="19" t="s">
        <v>12</v>
      </c>
      <c r="P24" s="19" t="s">
        <v>13</v>
      </c>
      <c r="Q24" s="19" t="s">
        <v>14</v>
      </c>
      <c r="R24" s="19" t="s">
        <v>243</v>
      </c>
      <c r="S24" s="19" t="s">
        <v>15</v>
      </c>
      <c r="T24" s="19" t="s">
        <v>244</v>
      </c>
      <c r="U24" s="19" t="s">
        <v>250</v>
      </c>
      <c r="V24" s="19" t="s">
        <v>239</v>
      </c>
      <c r="W24" s="19" t="s">
        <v>245</v>
      </c>
      <c r="X24" s="19" t="s">
        <v>18</v>
      </c>
      <c r="Y24" s="19" t="s">
        <v>19</v>
      </c>
      <c r="Z24" s="19" t="s">
        <v>20</v>
      </c>
      <c r="AA24" s="19" t="s">
        <v>21</v>
      </c>
      <c r="AB24" s="19" t="s">
        <v>22</v>
      </c>
      <c r="AC24" s="19" t="s">
        <v>246</v>
      </c>
      <c r="AD24" s="19" t="s">
        <v>247</v>
      </c>
      <c r="AE24" s="19" t="s">
        <v>23</v>
      </c>
      <c r="AF24" s="19" t="s">
        <v>24</v>
      </c>
      <c r="AG24" s="19" t="s">
        <v>25</v>
      </c>
    </row>
    <row r="25" spans="1:33" x14ac:dyDescent="0.25">
      <c r="A25" s="2" t="s">
        <v>262</v>
      </c>
      <c r="B25" s="10">
        <v>5376</v>
      </c>
      <c r="C25" s="10"/>
      <c r="D25" s="10"/>
      <c r="E25" s="10">
        <v>53211</v>
      </c>
      <c r="F25" s="10"/>
      <c r="G25" s="10">
        <v>35720</v>
      </c>
      <c r="H25" s="10">
        <v>-24757</v>
      </c>
      <c r="I25" s="10"/>
      <c r="J25" s="10">
        <v>2606.84</v>
      </c>
      <c r="K25" s="10">
        <v>18765.849999999999</v>
      </c>
      <c r="L25" s="10">
        <v>40422</v>
      </c>
      <c r="M25" s="10">
        <v>107281</v>
      </c>
      <c r="N25" s="10">
        <v>49667</v>
      </c>
      <c r="O25" s="10">
        <v>5511</v>
      </c>
      <c r="P25" s="10">
        <v>11331</v>
      </c>
      <c r="Q25" s="10">
        <v>12689</v>
      </c>
      <c r="R25" s="10"/>
      <c r="S25" s="10">
        <v>110670.99</v>
      </c>
      <c r="T25" s="10">
        <v>566</v>
      </c>
      <c r="U25" s="10"/>
      <c r="V25" s="10">
        <v>4402</v>
      </c>
      <c r="W25" s="10">
        <v>52249</v>
      </c>
      <c r="X25" s="10">
        <v>31075</v>
      </c>
      <c r="Y25" s="10">
        <v>74152</v>
      </c>
      <c r="Z25" s="10">
        <v>20975</v>
      </c>
      <c r="AA25" s="10"/>
      <c r="AB25" s="10">
        <v>51198</v>
      </c>
      <c r="AC25" s="10">
        <v>179076</v>
      </c>
      <c r="AD25" s="10">
        <v>57845</v>
      </c>
      <c r="AE25" s="10">
        <v>99127</v>
      </c>
      <c r="AF25" s="10">
        <v>26357</v>
      </c>
      <c r="AG25" s="10">
        <f t="shared" ref="AG25:AG31" si="2">SUM(B25:AF25)</f>
        <v>1025516.6799999999</v>
      </c>
    </row>
    <row r="26" spans="1:33" x14ac:dyDescent="0.25">
      <c r="A26" s="2" t="s">
        <v>263</v>
      </c>
      <c r="B26" s="10"/>
      <c r="C26" s="10"/>
      <c r="D26" s="10"/>
      <c r="E26" s="10"/>
      <c r="F26" s="10"/>
      <c r="G26" s="10"/>
      <c r="H26" s="10">
        <v>41635</v>
      </c>
      <c r="I26" s="10"/>
      <c r="J26" s="10"/>
      <c r="K26" s="10"/>
      <c r="L26" s="10">
        <v>0</v>
      </c>
      <c r="M26" s="10"/>
      <c r="N26" s="10"/>
      <c r="O26" s="10"/>
      <c r="P26" s="10"/>
      <c r="Q26" s="10"/>
      <c r="R26" s="10"/>
      <c r="S26" s="10">
        <v>10.63</v>
      </c>
      <c r="T26" s="10"/>
      <c r="U26" s="10"/>
      <c r="V26" s="10"/>
      <c r="W26" s="10"/>
      <c r="X26" s="10"/>
      <c r="Y26" s="10"/>
      <c r="Z26" s="10"/>
      <c r="AA26" s="10"/>
      <c r="AB26" s="10">
        <v>173</v>
      </c>
      <c r="AC26" s="10">
        <v>174</v>
      </c>
      <c r="AD26" s="10">
        <v>2</v>
      </c>
      <c r="AE26" s="10"/>
      <c r="AF26" s="10"/>
      <c r="AG26" s="10">
        <f t="shared" si="2"/>
        <v>41994.63</v>
      </c>
    </row>
    <row r="27" spans="1:33" x14ac:dyDescent="0.25">
      <c r="A27" s="2" t="s">
        <v>264</v>
      </c>
      <c r="B27" s="10">
        <v>5530</v>
      </c>
      <c r="C27" s="10"/>
      <c r="D27" s="10"/>
      <c r="E27" s="10">
        <v>-6466</v>
      </c>
      <c r="F27" s="10"/>
      <c r="G27" s="10">
        <v>9184</v>
      </c>
      <c r="H27" s="10">
        <v>1264</v>
      </c>
      <c r="I27" s="10"/>
      <c r="J27" s="10">
        <v>660.31</v>
      </c>
      <c r="K27" s="10">
        <v>995.68</v>
      </c>
      <c r="L27" s="10">
        <v>-55110</v>
      </c>
      <c r="M27" s="10">
        <v>8139</v>
      </c>
      <c r="N27" s="10">
        <v>6950</v>
      </c>
      <c r="O27" s="10">
        <v>1259</v>
      </c>
      <c r="P27" s="10">
        <v>547</v>
      </c>
      <c r="Q27" s="10">
        <v>-5782</v>
      </c>
      <c r="R27" s="10"/>
      <c r="S27" s="10">
        <v>10689.06</v>
      </c>
      <c r="T27" s="10">
        <v>-28</v>
      </c>
      <c r="U27" s="10"/>
      <c r="V27" s="10">
        <v>218</v>
      </c>
      <c r="W27" s="10">
        <v>17047</v>
      </c>
      <c r="X27" s="10">
        <v>5527</v>
      </c>
      <c r="Y27" s="10">
        <v>51025</v>
      </c>
      <c r="Z27" s="10">
        <v>1328</v>
      </c>
      <c r="AA27" s="10"/>
      <c r="AB27" s="10">
        <v>11366</v>
      </c>
      <c r="AC27" s="10">
        <v>9192</v>
      </c>
      <c r="AD27" s="10">
        <v>3234</v>
      </c>
      <c r="AE27" s="10">
        <v>5356</v>
      </c>
      <c r="AF27" s="10">
        <v>1532</v>
      </c>
      <c r="AG27" s="10">
        <f t="shared" si="2"/>
        <v>83657.049999999988</v>
      </c>
    </row>
    <row r="28" spans="1:33" s="8" customFormat="1" x14ac:dyDescent="0.25">
      <c r="A28" s="3" t="s">
        <v>265</v>
      </c>
      <c r="B28" s="11">
        <v>-154</v>
      </c>
      <c r="C28" s="11"/>
      <c r="D28" s="11"/>
      <c r="E28" s="11">
        <v>46745</v>
      </c>
      <c r="F28" s="11"/>
      <c r="G28" s="11">
        <v>26535</v>
      </c>
      <c r="H28" s="11">
        <v>15614</v>
      </c>
      <c r="I28" s="11"/>
      <c r="J28" s="11">
        <v>1946.53</v>
      </c>
      <c r="K28" s="11">
        <v>17770.169999999998</v>
      </c>
      <c r="L28" s="11">
        <v>-14688</v>
      </c>
      <c r="M28" s="11">
        <v>99142</v>
      </c>
      <c r="N28" s="11">
        <v>42717</v>
      </c>
      <c r="O28" s="11">
        <v>4252</v>
      </c>
      <c r="P28" s="11">
        <v>10784</v>
      </c>
      <c r="Q28" s="11">
        <v>6907</v>
      </c>
      <c r="R28" s="11"/>
      <c r="S28" s="11">
        <v>99992.56</v>
      </c>
      <c r="T28" s="11">
        <v>538</v>
      </c>
      <c r="U28" s="11"/>
      <c r="V28" s="11">
        <v>4184</v>
      </c>
      <c r="W28" s="11">
        <v>35202</v>
      </c>
      <c r="X28" s="11">
        <v>25547</v>
      </c>
      <c r="Y28" s="11">
        <v>23127</v>
      </c>
      <c r="Z28" s="11">
        <v>19648</v>
      </c>
      <c r="AA28" s="11"/>
      <c r="AB28" s="11">
        <v>40005</v>
      </c>
      <c r="AC28" s="11">
        <v>170057</v>
      </c>
      <c r="AD28" s="11">
        <v>54613</v>
      </c>
      <c r="AE28" s="11">
        <v>93772</v>
      </c>
      <c r="AF28" s="11">
        <v>24826</v>
      </c>
      <c r="AG28" s="11">
        <f t="shared" si="2"/>
        <v>849082.26</v>
      </c>
    </row>
    <row r="29" spans="1:33" x14ac:dyDescent="0.25">
      <c r="A29" s="2" t="s">
        <v>266</v>
      </c>
      <c r="B29" s="10">
        <v>18675</v>
      </c>
      <c r="C29" s="10"/>
      <c r="D29" s="10"/>
      <c r="E29" s="10">
        <v>1013799</v>
      </c>
      <c r="F29" s="10"/>
      <c r="G29" s="10">
        <v>710787</v>
      </c>
      <c r="H29" s="10">
        <v>412632</v>
      </c>
      <c r="I29" s="10"/>
      <c r="J29" s="10">
        <v>12410.15</v>
      </c>
      <c r="K29" s="10">
        <v>232828.12</v>
      </c>
      <c r="L29" s="10">
        <v>574707</v>
      </c>
      <c r="M29" s="10">
        <v>1596247</v>
      </c>
      <c r="N29" s="10">
        <v>680587</v>
      </c>
      <c r="O29" s="10">
        <v>45698</v>
      </c>
      <c r="P29" s="10">
        <v>126295</v>
      </c>
      <c r="Q29" s="10">
        <v>203178</v>
      </c>
      <c r="R29" s="10"/>
      <c r="S29" s="10">
        <v>1603731.55</v>
      </c>
      <c r="T29" s="10">
        <v>12614</v>
      </c>
      <c r="U29" s="10"/>
      <c r="V29" s="10">
        <v>33708</v>
      </c>
      <c r="W29" s="10">
        <v>649061</v>
      </c>
      <c r="X29" s="10">
        <v>437769</v>
      </c>
      <c r="Y29" s="10">
        <v>277584</v>
      </c>
      <c r="Z29" s="10">
        <v>759305</v>
      </c>
      <c r="AA29" s="10"/>
      <c r="AB29" s="10">
        <v>777151</v>
      </c>
      <c r="AC29" s="10">
        <v>2311803</v>
      </c>
      <c r="AD29" s="10">
        <v>1304753</v>
      </c>
      <c r="AE29" s="10">
        <v>2048829</v>
      </c>
      <c r="AF29" s="10">
        <v>143330</v>
      </c>
      <c r="AG29" s="10">
        <f t="shared" si="2"/>
        <v>15987481.82</v>
      </c>
    </row>
    <row r="30" spans="1:33" ht="30" x14ac:dyDescent="0.25">
      <c r="A30" s="2" t="s">
        <v>267</v>
      </c>
      <c r="B30" s="10">
        <v>16055</v>
      </c>
      <c r="C30" s="10"/>
      <c r="D30" s="10"/>
      <c r="E30" s="10">
        <v>965442</v>
      </c>
      <c r="F30" s="10"/>
      <c r="G30" s="10">
        <v>681332</v>
      </c>
      <c r="H30" s="10">
        <v>366245</v>
      </c>
      <c r="I30" s="10"/>
      <c r="J30" s="10">
        <v>11126.98</v>
      </c>
      <c r="K30" s="10">
        <v>224741.44</v>
      </c>
      <c r="L30" s="10">
        <v>-511528</v>
      </c>
      <c r="M30" s="10">
        <v>1545246</v>
      </c>
      <c r="N30" s="10">
        <v>650211</v>
      </c>
      <c r="O30" s="10">
        <v>42618</v>
      </c>
      <c r="P30" s="10">
        <v>119502</v>
      </c>
      <c r="Q30" s="10">
        <v>-191497</v>
      </c>
      <c r="R30" s="10"/>
      <c r="S30" s="10">
        <v>1581208.33</v>
      </c>
      <c r="T30" s="10">
        <v>-11799</v>
      </c>
      <c r="U30" s="10"/>
      <c r="V30" s="10">
        <v>31581</v>
      </c>
      <c r="W30" s="10">
        <v>623579</v>
      </c>
      <c r="X30" s="10">
        <v>424144</v>
      </c>
      <c r="Y30" s="10">
        <v>260515</v>
      </c>
      <c r="Z30" s="10">
        <v>747485</v>
      </c>
      <c r="AA30" s="10"/>
      <c r="AB30" s="10">
        <v>725960</v>
      </c>
      <c r="AC30" s="10">
        <v>2257575</v>
      </c>
      <c r="AD30" s="10">
        <v>1263560</v>
      </c>
      <c r="AE30" s="10">
        <v>2004734</v>
      </c>
      <c r="AF30" s="10">
        <v>146529</v>
      </c>
      <c r="AG30" s="10">
        <f t="shared" si="2"/>
        <v>13974565.75</v>
      </c>
    </row>
    <row r="31" spans="1:33" s="8" customFormat="1" x14ac:dyDescent="0.25">
      <c r="A31" s="3" t="s">
        <v>268</v>
      </c>
      <c r="B31" s="11">
        <v>2466</v>
      </c>
      <c r="C31" s="11"/>
      <c r="D31" s="11"/>
      <c r="E31" s="11">
        <v>95102</v>
      </c>
      <c r="F31" s="11"/>
      <c r="G31" s="11">
        <v>55991</v>
      </c>
      <c r="H31" s="11">
        <v>62001</v>
      </c>
      <c r="I31" s="11"/>
      <c r="J31" s="11">
        <v>3229.7</v>
      </c>
      <c r="K31" s="11">
        <v>25856.84</v>
      </c>
      <c r="L31" s="11">
        <v>48491</v>
      </c>
      <c r="M31" s="11">
        <v>150143</v>
      </c>
      <c r="N31" s="11">
        <v>73093</v>
      </c>
      <c r="O31" s="11">
        <v>7332</v>
      </c>
      <c r="P31" s="11">
        <v>17577</v>
      </c>
      <c r="Q31" s="11">
        <v>18588</v>
      </c>
      <c r="R31" s="11"/>
      <c r="S31" s="11">
        <v>122515.78</v>
      </c>
      <c r="T31" s="11">
        <v>1354</v>
      </c>
      <c r="U31" s="11"/>
      <c r="V31" s="11">
        <v>6311</v>
      </c>
      <c r="W31" s="11">
        <v>60683</v>
      </c>
      <c r="X31" s="11">
        <v>39173</v>
      </c>
      <c r="Y31" s="11">
        <v>40196</v>
      </c>
      <c r="Z31" s="11">
        <v>31467</v>
      </c>
      <c r="AA31" s="11"/>
      <c r="AB31" s="11">
        <v>91196</v>
      </c>
      <c r="AC31" s="11">
        <v>224285</v>
      </c>
      <c r="AD31" s="11">
        <v>95806</v>
      </c>
      <c r="AE31" s="11">
        <v>137867</v>
      </c>
      <c r="AF31" s="11">
        <v>21626</v>
      </c>
      <c r="AG31" s="11">
        <f t="shared" si="2"/>
        <v>1432350.32</v>
      </c>
    </row>
    <row r="32" spans="1:33" x14ac:dyDescent="0.25">
      <c r="A32" s="6"/>
    </row>
    <row r="33" spans="1:33" x14ac:dyDescent="0.25">
      <c r="A33" s="27" t="s">
        <v>191</v>
      </c>
    </row>
    <row r="34" spans="1:33" x14ac:dyDescent="0.25">
      <c r="A34" s="3" t="s">
        <v>0</v>
      </c>
      <c r="B34" s="19" t="s">
        <v>1</v>
      </c>
      <c r="C34" s="19" t="s">
        <v>240</v>
      </c>
      <c r="D34" s="19" t="s">
        <v>3</v>
      </c>
      <c r="E34" s="19" t="s">
        <v>4</v>
      </c>
      <c r="F34" s="19" t="s">
        <v>241</v>
      </c>
      <c r="G34" s="19" t="s">
        <v>242</v>
      </c>
      <c r="H34" s="19" t="s">
        <v>251</v>
      </c>
      <c r="I34" s="19" t="s">
        <v>7</v>
      </c>
      <c r="J34" s="19" t="s">
        <v>6</v>
      </c>
      <c r="K34" s="19" t="s">
        <v>8</v>
      </c>
      <c r="L34" s="19" t="s">
        <v>9</v>
      </c>
      <c r="M34" s="19" t="s">
        <v>10</v>
      </c>
      <c r="N34" s="19" t="s">
        <v>11</v>
      </c>
      <c r="O34" s="19" t="s">
        <v>12</v>
      </c>
      <c r="P34" s="19" t="s">
        <v>13</v>
      </c>
      <c r="Q34" s="19" t="s">
        <v>14</v>
      </c>
      <c r="R34" s="19" t="s">
        <v>243</v>
      </c>
      <c r="S34" s="19" t="s">
        <v>15</v>
      </c>
      <c r="T34" s="19" t="s">
        <v>244</v>
      </c>
      <c r="U34" s="19" t="s">
        <v>250</v>
      </c>
      <c r="V34" s="19" t="s">
        <v>239</v>
      </c>
      <c r="W34" s="19" t="s">
        <v>245</v>
      </c>
      <c r="X34" s="19" t="s">
        <v>18</v>
      </c>
      <c r="Y34" s="19" t="s">
        <v>19</v>
      </c>
      <c r="Z34" s="19" t="s">
        <v>20</v>
      </c>
      <c r="AA34" s="19" t="s">
        <v>21</v>
      </c>
      <c r="AB34" s="19" t="s">
        <v>22</v>
      </c>
      <c r="AC34" s="19" t="s">
        <v>246</v>
      </c>
      <c r="AD34" s="19" t="s">
        <v>247</v>
      </c>
      <c r="AE34" s="19" t="s">
        <v>23</v>
      </c>
      <c r="AF34" s="19" t="s">
        <v>24</v>
      </c>
      <c r="AG34" s="19" t="s">
        <v>25</v>
      </c>
    </row>
    <row r="35" spans="1:33" x14ac:dyDescent="0.25">
      <c r="A35" s="2" t="s">
        <v>262</v>
      </c>
      <c r="B35" s="10"/>
      <c r="C35" s="10"/>
      <c r="D35" s="10"/>
      <c r="E35" s="10">
        <v>967</v>
      </c>
      <c r="F35" s="10"/>
      <c r="G35" s="10">
        <v>220</v>
      </c>
      <c r="H35" s="10">
        <v>73</v>
      </c>
      <c r="I35" s="10"/>
      <c r="J35" s="10">
        <v>20.36</v>
      </c>
      <c r="K35" s="10">
        <v>282.91000000000003</v>
      </c>
      <c r="L35" s="10">
        <v>2173</v>
      </c>
      <c r="M35" s="10">
        <v>4293</v>
      </c>
      <c r="N35" s="10">
        <v>789</v>
      </c>
      <c r="O35" s="10">
        <v>9</v>
      </c>
      <c r="P35" s="10">
        <v>318</v>
      </c>
      <c r="Q35" s="10">
        <v>19</v>
      </c>
      <c r="R35" s="10"/>
      <c r="S35" s="10">
        <v>2217</v>
      </c>
      <c r="T35" s="10"/>
      <c r="U35" s="10"/>
      <c r="V35" s="10">
        <v>24</v>
      </c>
      <c r="W35" s="10">
        <v>673</v>
      </c>
      <c r="X35" s="10">
        <v>331</v>
      </c>
      <c r="Y35" s="10">
        <v>201</v>
      </c>
      <c r="Z35" s="10">
        <v>154</v>
      </c>
      <c r="AA35" s="10"/>
      <c r="AB35" s="10">
        <v>537</v>
      </c>
      <c r="AC35" s="10">
        <v>4165</v>
      </c>
      <c r="AD35" s="10">
        <v>3210</v>
      </c>
      <c r="AE35" s="10">
        <v>3249</v>
      </c>
      <c r="AF35" s="10">
        <v>234</v>
      </c>
      <c r="AG35" s="10">
        <f t="shared" ref="AG35:AG41" si="3">SUM(B35:AF35)</f>
        <v>24159.27</v>
      </c>
    </row>
    <row r="36" spans="1:33" x14ac:dyDescent="0.25">
      <c r="A36" s="2" t="s">
        <v>263</v>
      </c>
      <c r="B36" s="10"/>
      <c r="C36" s="10"/>
      <c r="D36" s="10"/>
      <c r="E36" s="10"/>
      <c r="F36" s="10"/>
      <c r="G36" s="10">
        <v>0</v>
      </c>
      <c r="H36" s="10"/>
      <c r="I36" s="10"/>
      <c r="J36" s="10">
        <v>0.09</v>
      </c>
      <c r="K36" s="10">
        <v>0.55000000000000004</v>
      </c>
      <c r="L36" s="10">
        <v>144</v>
      </c>
      <c r="M36" s="10">
        <v>2</v>
      </c>
      <c r="N36" s="10"/>
      <c r="O36" s="10">
        <v>0.09</v>
      </c>
      <c r="P36" s="10">
        <v>0</v>
      </c>
      <c r="Q36" s="10">
        <v>0.6</v>
      </c>
      <c r="R36" s="10"/>
      <c r="S36" s="10">
        <v>70.92</v>
      </c>
      <c r="T36" s="10"/>
      <c r="U36" s="10"/>
      <c r="V36" s="10">
        <v>13</v>
      </c>
      <c r="W36" s="10">
        <v>3</v>
      </c>
      <c r="X36" s="10">
        <v>16</v>
      </c>
      <c r="Y36" s="10">
        <v>0</v>
      </c>
      <c r="Z36" s="10">
        <v>0</v>
      </c>
      <c r="AA36" s="10"/>
      <c r="AB36" s="10">
        <v>4</v>
      </c>
      <c r="AC36" s="10">
        <v>297</v>
      </c>
      <c r="AD36" s="10">
        <v>565</v>
      </c>
      <c r="AE36" s="10">
        <v>298</v>
      </c>
      <c r="AF36" s="10"/>
      <c r="AG36" s="10">
        <f t="shared" si="3"/>
        <v>1414.25</v>
      </c>
    </row>
    <row r="37" spans="1:33" x14ac:dyDescent="0.25">
      <c r="A37" s="2" t="s">
        <v>264</v>
      </c>
      <c r="B37" s="10"/>
      <c r="C37" s="10"/>
      <c r="D37" s="10"/>
      <c r="E37" s="10">
        <v>-708</v>
      </c>
      <c r="F37" s="10"/>
      <c r="G37" s="10">
        <v>86</v>
      </c>
      <c r="H37" s="10">
        <v>63</v>
      </c>
      <c r="I37" s="10"/>
      <c r="J37" s="10">
        <v>16.62</v>
      </c>
      <c r="K37" s="10">
        <v>220.68</v>
      </c>
      <c r="L37" s="10">
        <v>-1544</v>
      </c>
      <c r="M37" s="10">
        <v>2590</v>
      </c>
      <c r="N37" s="10">
        <v>637</v>
      </c>
      <c r="O37" s="10">
        <v>5</v>
      </c>
      <c r="P37" s="10">
        <v>172</v>
      </c>
      <c r="Q37" s="10">
        <v>-17</v>
      </c>
      <c r="R37" s="10"/>
      <c r="S37" s="10">
        <v>142.87</v>
      </c>
      <c r="T37" s="10"/>
      <c r="U37" s="10"/>
      <c r="V37" s="10">
        <v>28</v>
      </c>
      <c r="W37" s="10">
        <v>435</v>
      </c>
      <c r="X37" s="10">
        <v>303</v>
      </c>
      <c r="Y37" s="10">
        <v>58</v>
      </c>
      <c r="Z37" s="10">
        <v>15</v>
      </c>
      <c r="AA37" s="10"/>
      <c r="AB37" s="10">
        <v>443</v>
      </c>
      <c r="AC37" s="10">
        <v>1310</v>
      </c>
      <c r="AD37" s="10">
        <v>653</v>
      </c>
      <c r="AE37" s="10">
        <v>763</v>
      </c>
      <c r="AF37" s="10">
        <v>214</v>
      </c>
      <c r="AG37" s="10">
        <f t="shared" si="3"/>
        <v>5886.17</v>
      </c>
    </row>
    <row r="38" spans="1:33" s="8" customFormat="1" x14ac:dyDescent="0.25">
      <c r="A38" s="3" t="s">
        <v>265</v>
      </c>
      <c r="B38" s="11"/>
      <c r="C38" s="11"/>
      <c r="D38" s="11"/>
      <c r="E38" s="11">
        <v>259</v>
      </c>
      <c r="F38" s="11"/>
      <c r="G38" s="11">
        <v>134</v>
      </c>
      <c r="H38" s="11">
        <v>10</v>
      </c>
      <c r="I38" s="11"/>
      <c r="J38" s="11">
        <v>3.83</v>
      </c>
      <c r="K38" s="11">
        <v>62.77</v>
      </c>
      <c r="L38" s="11">
        <v>774</v>
      </c>
      <c r="M38" s="11">
        <v>1705</v>
      </c>
      <c r="N38" s="11">
        <v>152</v>
      </c>
      <c r="O38" s="11">
        <v>4</v>
      </c>
      <c r="P38" s="11">
        <v>147</v>
      </c>
      <c r="Q38" s="11">
        <v>2</v>
      </c>
      <c r="R38" s="11"/>
      <c r="S38" s="11">
        <v>2145.04</v>
      </c>
      <c r="T38" s="11"/>
      <c r="U38" s="11"/>
      <c r="V38" s="11">
        <v>9</v>
      </c>
      <c r="W38" s="11">
        <v>242</v>
      </c>
      <c r="X38" s="11">
        <v>44</v>
      </c>
      <c r="Y38" s="11">
        <v>143</v>
      </c>
      <c r="Z38" s="11">
        <v>139</v>
      </c>
      <c r="AA38" s="11"/>
      <c r="AB38" s="11">
        <v>98</v>
      </c>
      <c r="AC38" s="11">
        <v>3152</v>
      </c>
      <c r="AD38" s="11">
        <v>3121</v>
      </c>
      <c r="AE38" s="11">
        <v>2784</v>
      </c>
      <c r="AF38" s="11">
        <v>20</v>
      </c>
      <c r="AG38" s="11">
        <f t="shared" si="3"/>
        <v>15150.64</v>
      </c>
    </row>
    <row r="39" spans="1:33" x14ac:dyDescent="0.25">
      <c r="A39" s="2" t="s">
        <v>266</v>
      </c>
      <c r="B39" s="10"/>
      <c r="C39" s="10"/>
      <c r="D39" s="10"/>
      <c r="E39" s="10">
        <v>2240</v>
      </c>
      <c r="F39" s="10"/>
      <c r="G39" s="10">
        <v>588</v>
      </c>
      <c r="H39" s="10">
        <v>455</v>
      </c>
      <c r="I39" s="10"/>
      <c r="J39" s="10">
        <v>153.52000000000001</v>
      </c>
      <c r="K39" s="10">
        <v>1391.58</v>
      </c>
      <c r="L39" s="10">
        <v>4855</v>
      </c>
      <c r="M39" s="10">
        <v>15191</v>
      </c>
      <c r="N39" s="10">
        <v>1743</v>
      </c>
      <c r="O39" s="10">
        <v>30</v>
      </c>
      <c r="P39" s="10">
        <v>535</v>
      </c>
      <c r="Q39" s="10">
        <v>195</v>
      </c>
      <c r="R39" s="10"/>
      <c r="S39" s="10">
        <v>24383.09</v>
      </c>
      <c r="T39" s="10">
        <v>1</v>
      </c>
      <c r="U39" s="10"/>
      <c r="V39" s="10">
        <v>112</v>
      </c>
      <c r="W39" s="10">
        <v>3539</v>
      </c>
      <c r="X39" s="10">
        <v>1310</v>
      </c>
      <c r="Y39" s="10">
        <v>1737</v>
      </c>
      <c r="Z39" s="10">
        <v>1007</v>
      </c>
      <c r="AA39" s="10"/>
      <c r="AB39" s="10">
        <v>1859</v>
      </c>
      <c r="AC39" s="10">
        <v>72777</v>
      </c>
      <c r="AD39" s="10">
        <v>36307</v>
      </c>
      <c r="AE39" s="10">
        <v>38740</v>
      </c>
      <c r="AF39" s="10">
        <v>253</v>
      </c>
      <c r="AG39" s="10">
        <f t="shared" si="3"/>
        <v>209402.19</v>
      </c>
    </row>
    <row r="40" spans="1:33" ht="30" x14ac:dyDescent="0.25">
      <c r="A40" s="2" t="s">
        <v>267</v>
      </c>
      <c r="B40" s="10"/>
      <c r="C40" s="10"/>
      <c r="D40" s="10"/>
      <c r="E40" s="10">
        <v>1785</v>
      </c>
      <c r="F40" s="10"/>
      <c r="G40" s="10">
        <v>612</v>
      </c>
      <c r="H40" s="10">
        <v>127</v>
      </c>
      <c r="I40" s="10"/>
      <c r="J40" s="10">
        <v>134.38999999999999</v>
      </c>
      <c r="K40" s="10">
        <v>1306.5999999999999</v>
      </c>
      <c r="L40" s="10">
        <v>-4554</v>
      </c>
      <c r="M40" s="10">
        <v>14484</v>
      </c>
      <c r="N40" s="10">
        <v>1653</v>
      </c>
      <c r="O40" s="10">
        <v>27</v>
      </c>
      <c r="P40" s="10">
        <v>584</v>
      </c>
      <c r="Q40" s="10">
        <v>-224</v>
      </c>
      <c r="R40" s="10"/>
      <c r="S40" s="10">
        <v>23553.31</v>
      </c>
      <c r="T40" s="10">
        <v>-1</v>
      </c>
      <c r="U40" s="10"/>
      <c r="V40" s="10">
        <v>100</v>
      </c>
      <c r="W40" s="10"/>
      <c r="X40" s="10">
        <v>855</v>
      </c>
      <c r="Y40" s="10">
        <v>1606</v>
      </c>
      <c r="Z40" s="10">
        <v>1349</v>
      </c>
      <c r="AA40" s="10"/>
      <c r="AB40" s="10">
        <v>1253</v>
      </c>
      <c r="AC40" s="10">
        <v>68514</v>
      </c>
      <c r="AD40" s="10">
        <v>39573</v>
      </c>
      <c r="AE40" s="10">
        <v>33395</v>
      </c>
      <c r="AF40" s="10">
        <v>297</v>
      </c>
      <c r="AG40" s="10">
        <f t="shared" si="3"/>
        <v>186429.3</v>
      </c>
    </row>
    <row r="41" spans="1:33" s="8" customFormat="1" x14ac:dyDescent="0.25">
      <c r="A41" s="3" t="s">
        <v>268</v>
      </c>
      <c r="B41" s="11"/>
      <c r="C41" s="11"/>
      <c r="D41" s="11"/>
      <c r="E41" s="11">
        <v>714</v>
      </c>
      <c r="F41" s="11"/>
      <c r="G41" s="11">
        <v>111</v>
      </c>
      <c r="H41" s="11">
        <v>338</v>
      </c>
      <c r="I41" s="11"/>
      <c r="J41" s="11">
        <v>22.96</v>
      </c>
      <c r="K41" s="11">
        <v>147.76</v>
      </c>
      <c r="L41" s="11">
        <v>1075</v>
      </c>
      <c r="M41" s="11">
        <v>2412</v>
      </c>
      <c r="N41" s="11">
        <v>242</v>
      </c>
      <c r="O41" s="11">
        <v>7</v>
      </c>
      <c r="P41" s="11">
        <v>98</v>
      </c>
      <c r="Q41" s="11">
        <v>-27</v>
      </c>
      <c r="R41" s="11"/>
      <c r="S41" s="11">
        <v>2974.82</v>
      </c>
      <c r="T41" s="11"/>
      <c r="U41" s="11"/>
      <c r="V41" s="11">
        <v>21</v>
      </c>
      <c r="W41" s="11">
        <v>606</v>
      </c>
      <c r="X41" s="11">
        <v>498</v>
      </c>
      <c r="Y41" s="11">
        <v>274</v>
      </c>
      <c r="Z41" s="11">
        <v>-203</v>
      </c>
      <c r="AA41" s="11"/>
      <c r="AB41" s="11">
        <v>704</v>
      </c>
      <c r="AC41" s="11">
        <v>7415</v>
      </c>
      <c r="AD41" s="11">
        <v>-146</v>
      </c>
      <c r="AE41" s="11">
        <v>8129</v>
      </c>
      <c r="AF41" s="11">
        <v>-24</v>
      </c>
      <c r="AG41" s="11">
        <f t="shared" si="3"/>
        <v>25389.54</v>
      </c>
    </row>
    <row r="42" spans="1:33" x14ac:dyDescent="0.25">
      <c r="A42" s="6"/>
    </row>
    <row r="43" spans="1:33" x14ac:dyDescent="0.25">
      <c r="A43" s="27" t="s">
        <v>192</v>
      </c>
    </row>
    <row r="44" spans="1:33" x14ac:dyDescent="0.25">
      <c r="A44" s="3" t="s">
        <v>0</v>
      </c>
      <c r="B44" s="19" t="s">
        <v>1</v>
      </c>
      <c r="C44" s="19" t="s">
        <v>240</v>
      </c>
      <c r="D44" s="19" t="s">
        <v>3</v>
      </c>
      <c r="E44" s="19" t="s">
        <v>4</v>
      </c>
      <c r="F44" s="19" t="s">
        <v>241</v>
      </c>
      <c r="G44" s="19" t="s">
        <v>242</v>
      </c>
      <c r="H44" s="19" t="s">
        <v>251</v>
      </c>
      <c r="I44" s="19" t="s">
        <v>7</v>
      </c>
      <c r="J44" s="19" t="s">
        <v>6</v>
      </c>
      <c r="K44" s="19" t="s">
        <v>8</v>
      </c>
      <c r="L44" s="19" t="s">
        <v>9</v>
      </c>
      <c r="M44" s="19" t="s">
        <v>10</v>
      </c>
      <c r="N44" s="19" t="s">
        <v>11</v>
      </c>
      <c r="O44" s="19" t="s">
        <v>12</v>
      </c>
      <c r="P44" s="19" t="s">
        <v>13</v>
      </c>
      <c r="Q44" s="19" t="s">
        <v>14</v>
      </c>
      <c r="R44" s="19" t="s">
        <v>243</v>
      </c>
      <c r="S44" s="19" t="s">
        <v>15</v>
      </c>
      <c r="T44" s="19" t="s">
        <v>244</v>
      </c>
      <c r="U44" s="19" t="s">
        <v>250</v>
      </c>
      <c r="V44" s="19" t="s">
        <v>239</v>
      </c>
      <c r="W44" s="19" t="s">
        <v>245</v>
      </c>
      <c r="X44" s="19" t="s">
        <v>18</v>
      </c>
      <c r="Y44" s="19" t="s">
        <v>19</v>
      </c>
      <c r="Z44" s="19" t="s">
        <v>20</v>
      </c>
      <c r="AA44" s="19" t="s">
        <v>21</v>
      </c>
      <c r="AB44" s="19" t="s">
        <v>22</v>
      </c>
      <c r="AC44" s="19" t="s">
        <v>246</v>
      </c>
      <c r="AD44" s="19" t="s">
        <v>247</v>
      </c>
      <c r="AE44" s="19" t="s">
        <v>23</v>
      </c>
      <c r="AF44" s="19" t="s">
        <v>24</v>
      </c>
      <c r="AG44" s="19" t="s">
        <v>25</v>
      </c>
    </row>
    <row r="45" spans="1:33" x14ac:dyDescent="0.25">
      <c r="A45" s="2" t="s">
        <v>262</v>
      </c>
      <c r="B45" s="10">
        <v>7871</v>
      </c>
      <c r="C45" s="10">
        <v>25346</v>
      </c>
      <c r="D45" s="10"/>
      <c r="E45" s="10">
        <v>72387</v>
      </c>
      <c r="F45" s="10">
        <v>49054</v>
      </c>
      <c r="G45" s="10">
        <v>8700</v>
      </c>
      <c r="H45" s="10">
        <v>5309</v>
      </c>
      <c r="I45" s="10"/>
      <c r="J45" s="10">
        <v>2301.4</v>
      </c>
      <c r="K45" s="10">
        <v>10051.709999999999</v>
      </c>
      <c r="L45" s="10">
        <v>75863</v>
      </c>
      <c r="M45" s="10">
        <v>65798</v>
      </c>
      <c r="N45" s="10">
        <v>46192</v>
      </c>
      <c r="O45" s="10">
        <v>3176</v>
      </c>
      <c r="P45" s="10">
        <v>4483</v>
      </c>
      <c r="Q45" s="10">
        <v>1639</v>
      </c>
      <c r="R45" s="10">
        <v>15301.46</v>
      </c>
      <c r="S45" s="10">
        <v>143447.9</v>
      </c>
      <c r="T45" s="10">
        <v>557</v>
      </c>
      <c r="U45" s="10">
        <v>35515</v>
      </c>
      <c r="V45" s="10">
        <v>114</v>
      </c>
      <c r="W45" s="10">
        <v>17239</v>
      </c>
      <c r="X45" s="10">
        <v>7382</v>
      </c>
      <c r="Y45" s="10">
        <v>27191</v>
      </c>
      <c r="Z45" s="10"/>
      <c r="AA45" s="10">
        <v>182712</v>
      </c>
      <c r="AB45" s="10">
        <v>22366</v>
      </c>
      <c r="AC45" s="10">
        <v>399021</v>
      </c>
      <c r="AD45" s="10">
        <v>168880</v>
      </c>
      <c r="AE45" s="10">
        <v>158896</v>
      </c>
      <c r="AF45" s="10">
        <v>5949</v>
      </c>
      <c r="AG45" s="10">
        <f t="shared" ref="AG45:AG51" si="4">SUM(B45:AF45)</f>
        <v>1562742.47</v>
      </c>
    </row>
    <row r="46" spans="1:33" x14ac:dyDescent="0.25">
      <c r="A46" s="2" t="s">
        <v>263</v>
      </c>
      <c r="B46" s="10"/>
      <c r="C46" s="10"/>
      <c r="D46" s="10"/>
      <c r="E46" s="10"/>
      <c r="F46" s="10">
        <v>1889</v>
      </c>
      <c r="G46" s="10"/>
      <c r="H46" s="10">
        <v>934</v>
      </c>
      <c r="I46" s="10"/>
      <c r="J46" s="10">
        <v>0.96</v>
      </c>
      <c r="K46" s="10">
        <v>6.25</v>
      </c>
      <c r="L46" s="10">
        <v>0</v>
      </c>
      <c r="M46" s="10">
        <v>1615</v>
      </c>
      <c r="N46" s="10">
        <v>-1763</v>
      </c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>
        <v>1391</v>
      </c>
      <c r="AC46" s="10">
        <v>719</v>
      </c>
      <c r="AD46" s="10">
        <v>9184</v>
      </c>
      <c r="AE46" s="10"/>
      <c r="AF46" s="10"/>
      <c r="AG46" s="10">
        <f t="shared" si="4"/>
        <v>13976.21</v>
      </c>
    </row>
    <row r="47" spans="1:33" x14ac:dyDescent="0.25">
      <c r="A47" s="2" t="s">
        <v>264</v>
      </c>
      <c r="B47" s="10">
        <v>415</v>
      </c>
      <c r="C47" s="10">
        <v>4939</v>
      </c>
      <c r="D47" s="10"/>
      <c r="E47" s="10">
        <v>-26689</v>
      </c>
      <c r="F47" s="10">
        <v>13719</v>
      </c>
      <c r="G47" s="10">
        <v>1889</v>
      </c>
      <c r="H47" s="10">
        <v>257</v>
      </c>
      <c r="I47" s="10"/>
      <c r="J47" s="10">
        <v>116.87</v>
      </c>
      <c r="K47" s="10">
        <v>3566.16</v>
      </c>
      <c r="L47" s="10">
        <v>-20326</v>
      </c>
      <c r="M47" s="10">
        <v>8268</v>
      </c>
      <c r="N47" s="10">
        <v>10726</v>
      </c>
      <c r="O47" s="10">
        <v>689</v>
      </c>
      <c r="P47" s="10">
        <v>252</v>
      </c>
      <c r="Q47" s="10">
        <v>-81</v>
      </c>
      <c r="R47" s="10">
        <v>732.05</v>
      </c>
      <c r="S47" s="10">
        <v>13591.63</v>
      </c>
      <c r="T47" s="10">
        <v>-39</v>
      </c>
      <c r="U47" s="10">
        <v>7665</v>
      </c>
      <c r="V47" s="10">
        <v>5</v>
      </c>
      <c r="W47" s="10">
        <v>1244</v>
      </c>
      <c r="X47" s="10">
        <v>977</v>
      </c>
      <c r="Y47" s="10">
        <v>6840</v>
      </c>
      <c r="Z47" s="10"/>
      <c r="AA47" s="10">
        <v>9005</v>
      </c>
      <c r="AB47" s="10">
        <v>1360</v>
      </c>
      <c r="AC47" s="10">
        <v>50852</v>
      </c>
      <c r="AD47" s="10">
        <v>6592</v>
      </c>
      <c r="AE47" s="10">
        <v>14400</v>
      </c>
      <c r="AF47" s="10">
        <v>767</v>
      </c>
      <c r="AG47" s="10">
        <f t="shared" si="4"/>
        <v>111732.70999999999</v>
      </c>
    </row>
    <row r="48" spans="1:33" s="8" customFormat="1" x14ac:dyDescent="0.25">
      <c r="A48" s="3" t="s">
        <v>265</v>
      </c>
      <c r="B48" s="11">
        <v>7456</v>
      </c>
      <c r="C48" s="11">
        <v>20407</v>
      </c>
      <c r="D48" s="11"/>
      <c r="E48" s="11">
        <v>45698</v>
      </c>
      <c r="F48" s="11">
        <v>37224</v>
      </c>
      <c r="G48" s="11">
        <v>6811</v>
      </c>
      <c r="H48" s="11">
        <v>5986</v>
      </c>
      <c r="I48" s="11"/>
      <c r="J48" s="11">
        <v>2185.4899999999998</v>
      </c>
      <c r="K48" s="11">
        <v>6491.79</v>
      </c>
      <c r="L48" s="11">
        <v>55537</v>
      </c>
      <c r="M48" s="11">
        <v>59145</v>
      </c>
      <c r="N48" s="11">
        <v>33703</v>
      </c>
      <c r="O48" s="11">
        <v>2487</v>
      </c>
      <c r="P48" s="11">
        <v>4231</v>
      </c>
      <c r="Q48" s="11">
        <v>1559</v>
      </c>
      <c r="R48" s="11">
        <v>14569.41</v>
      </c>
      <c r="S48" s="11">
        <v>129856.27</v>
      </c>
      <c r="T48" s="11">
        <v>518</v>
      </c>
      <c r="U48" s="11">
        <v>27850</v>
      </c>
      <c r="V48" s="11">
        <v>109</v>
      </c>
      <c r="W48" s="11">
        <v>15995</v>
      </c>
      <c r="X48" s="11">
        <v>6405</v>
      </c>
      <c r="Y48" s="11">
        <v>20351</v>
      </c>
      <c r="Z48" s="11"/>
      <c r="AA48" s="11">
        <v>173707</v>
      </c>
      <c r="AB48" s="11">
        <v>22396</v>
      </c>
      <c r="AC48" s="11">
        <v>348887</v>
      </c>
      <c r="AD48" s="11">
        <v>171472</v>
      </c>
      <c r="AE48" s="11">
        <v>144496</v>
      </c>
      <c r="AF48" s="11">
        <v>5182</v>
      </c>
      <c r="AG48" s="11">
        <f t="shared" si="4"/>
        <v>1370714.96</v>
      </c>
    </row>
    <row r="49" spans="1:33" x14ac:dyDescent="0.25">
      <c r="A49" s="2" t="s">
        <v>266</v>
      </c>
      <c r="B49" s="10">
        <v>4767</v>
      </c>
      <c r="C49" s="10">
        <v>13821</v>
      </c>
      <c r="D49" s="10"/>
      <c r="E49" s="10">
        <v>34929</v>
      </c>
      <c r="F49" s="10">
        <v>48741</v>
      </c>
      <c r="G49" s="10">
        <v>5860</v>
      </c>
      <c r="H49" s="10">
        <v>6467</v>
      </c>
      <c r="I49" s="10"/>
      <c r="J49" s="10">
        <v>3538.6</v>
      </c>
      <c r="K49" s="10">
        <v>7336.71</v>
      </c>
      <c r="L49" s="10">
        <v>56449</v>
      </c>
      <c r="M49" s="10">
        <v>84064</v>
      </c>
      <c r="N49" s="10">
        <v>28052</v>
      </c>
      <c r="O49" s="10">
        <v>3832</v>
      </c>
      <c r="P49" s="10">
        <v>5416</v>
      </c>
      <c r="Q49" s="10">
        <v>1771</v>
      </c>
      <c r="R49" s="10">
        <v>10278.11</v>
      </c>
      <c r="S49" s="10">
        <v>114725.95</v>
      </c>
      <c r="T49" s="10">
        <v>387</v>
      </c>
      <c r="U49" s="10">
        <v>27086</v>
      </c>
      <c r="V49" s="10">
        <v>240</v>
      </c>
      <c r="W49" s="10">
        <v>32976</v>
      </c>
      <c r="X49" s="10">
        <v>7173</v>
      </c>
      <c r="Y49" s="10">
        <v>29445</v>
      </c>
      <c r="Z49" s="10">
        <v>360</v>
      </c>
      <c r="AA49" s="10">
        <v>88583</v>
      </c>
      <c r="AB49" s="10">
        <v>33829</v>
      </c>
      <c r="AC49" s="10">
        <v>191871</v>
      </c>
      <c r="AD49" s="10">
        <v>133221</v>
      </c>
      <c r="AE49" s="10">
        <v>155582</v>
      </c>
      <c r="AF49" s="10">
        <v>3321</v>
      </c>
      <c r="AG49" s="10">
        <f t="shared" si="4"/>
        <v>1134122.3700000001</v>
      </c>
    </row>
    <row r="50" spans="1:33" ht="30" x14ac:dyDescent="0.25">
      <c r="A50" s="2" t="s">
        <v>267</v>
      </c>
      <c r="B50" s="10">
        <v>3751</v>
      </c>
      <c r="C50" s="10">
        <v>11388</v>
      </c>
      <c r="D50" s="10"/>
      <c r="E50" s="10">
        <v>43004</v>
      </c>
      <c r="F50" s="10">
        <v>44146</v>
      </c>
      <c r="G50" s="10">
        <v>6331</v>
      </c>
      <c r="H50" s="10">
        <v>3484</v>
      </c>
      <c r="I50" s="10"/>
      <c r="J50" s="10">
        <v>3081.76</v>
      </c>
      <c r="K50" s="10">
        <v>6308.9</v>
      </c>
      <c r="L50" s="10">
        <v>-49635</v>
      </c>
      <c r="M50" s="10">
        <v>75794</v>
      </c>
      <c r="N50" s="10">
        <v>23268</v>
      </c>
      <c r="O50" s="10">
        <v>3802</v>
      </c>
      <c r="P50" s="10">
        <v>4705</v>
      </c>
      <c r="Q50" s="10">
        <v>-1387</v>
      </c>
      <c r="R50" s="10">
        <v>10102.709999999999</v>
      </c>
      <c r="S50" s="10">
        <v>112788.08</v>
      </c>
      <c r="T50" s="10">
        <v>-441</v>
      </c>
      <c r="U50" s="10">
        <v>25807</v>
      </c>
      <c r="V50" s="10">
        <v>188</v>
      </c>
      <c r="W50" s="10">
        <v>27407</v>
      </c>
      <c r="X50" s="10">
        <v>7010</v>
      </c>
      <c r="Y50" s="10">
        <v>30754</v>
      </c>
      <c r="Z50" s="10">
        <v>366</v>
      </c>
      <c r="AA50" s="10">
        <v>87328</v>
      </c>
      <c r="AB50" s="10">
        <v>30752</v>
      </c>
      <c r="AC50" s="10">
        <v>191471</v>
      </c>
      <c r="AD50" s="10">
        <v>118909</v>
      </c>
      <c r="AE50" s="10">
        <v>131551</v>
      </c>
      <c r="AF50" s="10">
        <v>3443</v>
      </c>
      <c r="AG50" s="10">
        <f t="shared" si="4"/>
        <v>955477.45</v>
      </c>
    </row>
    <row r="51" spans="1:33" s="8" customFormat="1" x14ac:dyDescent="0.25">
      <c r="A51" s="3" t="s">
        <v>268</v>
      </c>
      <c r="B51" s="11">
        <v>8472</v>
      </c>
      <c r="C51" s="11">
        <v>22839</v>
      </c>
      <c r="D51" s="11"/>
      <c r="E51" s="11">
        <v>37623</v>
      </c>
      <c r="F51" s="11">
        <v>41819</v>
      </c>
      <c r="G51" s="11">
        <v>6339</v>
      </c>
      <c r="H51" s="11">
        <v>8969</v>
      </c>
      <c r="I51" s="11"/>
      <c r="J51" s="11">
        <v>2642.33</v>
      </c>
      <c r="K51" s="11">
        <v>7519.61</v>
      </c>
      <c r="L51" s="11">
        <v>62351</v>
      </c>
      <c r="M51" s="11">
        <v>67415</v>
      </c>
      <c r="N51" s="11">
        <v>38487</v>
      </c>
      <c r="O51" s="11">
        <v>2517</v>
      </c>
      <c r="P51" s="11">
        <v>4943</v>
      </c>
      <c r="Q51" s="11">
        <v>1943</v>
      </c>
      <c r="R51" s="11">
        <v>14744.81</v>
      </c>
      <c r="S51" s="11">
        <v>131794.15</v>
      </c>
      <c r="T51" s="11">
        <v>465</v>
      </c>
      <c r="U51" s="11">
        <v>29130</v>
      </c>
      <c r="V51" s="11">
        <v>161</v>
      </c>
      <c r="W51" s="11">
        <v>21564</v>
      </c>
      <c r="X51" s="11">
        <v>6568</v>
      </c>
      <c r="Y51" s="11">
        <v>19041</v>
      </c>
      <c r="Z51" s="11">
        <v>-6</v>
      </c>
      <c r="AA51" s="11">
        <v>174962</v>
      </c>
      <c r="AB51" s="11">
        <v>25474</v>
      </c>
      <c r="AC51" s="11">
        <v>349287</v>
      </c>
      <c r="AD51" s="11">
        <v>185784</v>
      </c>
      <c r="AE51" s="11">
        <v>168527</v>
      </c>
      <c r="AF51" s="11">
        <v>5060</v>
      </c>
      <c r="AG51" s="11">
        <f t="shared" si="4"/>
        <v>1446434.9</v>
      </c>
    </row>
    <row r="52" spans="1:33" x14ac:dyDescent="0.25">
      <c r="A52" s="6"/>
    </row>
    <row r="53" spans="1:33" x14ac:dyDescent="0.25">
      <c r="A53" s="27" t="s">
        <v>193</v>
      </c>
    </row>
    <row r="54" spans="1:33" x14ac:dyDescent="0.25">
      <c r="A54" s="3" t="s">
        <v>0</v>
      </c>
      <c r="B54" s="19" t="s">
        <v>1</v>
      </c>
      <c r="C54" s="19" t="s">
        <v>240</v>
      </c>
      <c r="D54" s="19" t="s">
        <v>3</v>
      </c>
      <c r="E54" s="19" t="s">
        <v>4</v>
      </c>
      <c r="F54" s="19" t="s">
        <v>241</v>
      </c>
      <c r="G54" s="19" t="s">
        <v>242</v>
      </c>
      <c r="H54" s="19" t="s">
        <v>251</v>
      </c>
      <c r="I54" s="19" t="s">
        <v>7</v>
      </c>
      <c r="J54" s="19" t="s">
        <v>6</v>
      </c>
      <c r="K54" s="19" t="s">
        <v>8</v>
      </c>
      <c r="L54" s="19" t="s">
        <v>9</v>
      </c>
      <c r="M54" s="19" t="s">
        <v>10</v>
      </c>
      <c r="N54" s="19" t="s">
        <v>11</v>
      </c>
      <c r="O54" s="19" t="s">
        <v>12</v>
      </c>
      <c r="P54" s="19" t="s">
        <v>13</v>
      </c>
      <c r="Q54" s="19" t="s">
        <v>14</v>
      </c>
      <c r="R54" s="19" t="s">
        <v>243</v>
      </c>
      <c r="S54" s="19" t="s">
        <v>15</v>
      </c>
      <c r="T54" s="19" t="s">
        <v>244</v>
      </c>
      <c r="U54" s="19" t="s">
        <v>250</v>
      </c>
      <c r="V54" s="19" t="s">
        <v>239</v>
      </c>
      <c r="W54" s="19" t="s">
        <v>245</v>
      </c>
      <c r="X54" s="19" t="s">
        <v>18</v>
      </c>
      <c r="Y54" s="19" t="s">
        <v>19</v>
      </c>
      <c r="Z54" s="19" t="s">
        <v>20</v>
      </c>
      <c r="AA54" s="19" t="s">
        <v>21</v>
      </c>
      <c r="AB54" s="19" t="s">
        <v>22</v>
      </c>
      <c r="AC54" s="19" t="s">
        <v>246</v>
      </c>
      <c r="AD54" s="19" t="s">
        <v>247</v>
      </c>
      <c r="AE54" s="19" t="s">
        <v>23</v>
      </c>
      <c r="AF54" s="19" t="s">
        <v>24</v>
      </c>
      <c r="AG54" s="19" t="s">
        <v>25</v>
      </c>
    </row>
    <row r="55" spans="1:33" x14ac:dyDescent="0.25">
      <c r="A55" s="2" t="s">
        <v>262</v>
      </c>
      <c r="B55" s="10">
        <v>11</v>
      </c>
      <c r="C55" s="10">
        <v>1066</v>
      </c>
      <c r="D55" s="10"/>
      <c r="E55" s="10"/>
      <c r="F55" s="10">
        <v>1484</v>
      </c>
      <c r="G55" s="10">
        <v>1509</v>
      </c>
      <c r="H55" s="10">
        <v>1258</v>
      </c>
      <c r="I55" s="10"/>
      <c r="J55" s="10">
        <v>126.12</v>
      </c>
      <c r="K55" s="10">
        <v>868.18</v>
      </c>
      <c r="L55" s="10">
        <v>4310</v>
      </c>
      <c r="M55" s="10">
        <v>4453</v>
      </c>
      <c r="N55" s="10">
        <v>1718</v>
      </c>
      <c r="O55" s="10">
        <v>59</v>
      </c>
      <c r="P55" s="10">
        <v>195</v>
      </c>
      <c r="Q55" s="10">
        <v>16</v>
      </c>
      <c r="R55" s="10">
        <v>145.22</v>
      </c>
      <c r="S55" s="10">
        <v>4334.05</v>
      </c>
      <c r="T55" s="10">
        <v>39</v>
      </c>
      <c r="U55" s="10">
        <v>288</v>
      </c>
      <c r="V55" s="10">
        <v>0</v>
      </c>
      <c r="W55" s="10">
        <v>827</v>
      </c>
      <c r="X55" s="10">
        <v>462</v>
      </c>
      <c r="Y55" s="10">
        <v>8069</v>
      </c>
      <c r="Z55" s="10">
        <v>205</v>
      </c>
      <c r="AA55" s="10">
        <v>1331</v>
      </c>
      <c r="AB55" s="10">
        <v>8422</v>
      </c>
      <c r="AC55" s="10">
        <v>18899</v>
      </c>
      <c r="AD55" s="10">
        <v>4295</v>
      </c>
      <c r="AE55" s="10">
        <v>11451</v>
      </c>
      <c r="AF55" s="10">
        <v>4732</v>
      </c>
      <c r="AG55" s="10">
        <f t="shared" ref="AG55:AG61" si="5">SUM(B55:AF55)</f>
        <v>80572.570000000007</v>
      </c>
    </row>
    <row r="56" spans="1:33" x14ac:dyDescent="0.25">
      <c r="A56" s="2" t="s">
        <v>263</v>
      </c>
      <c r="B56" s="10"/>
      <c r="C56" s="10"/>
      <c r="D56" s="10"/>
      <c r="E56" s="10"/>
      <c r="F56" s="10"/>
      <c r="G56" s="10"/>
      <c r="H56" s="10"/>
      <c r="I56" s="10"/>
      <c r="J56" s="10">
        <v>3.76</v>
      </c>
      <c r="K56" s="10">
        <v>15.24</v>
      </c>
      <c r="L56" s="10">
        <v>0</v>
      </c>
      <c r="M56" s="10"/>
      <c r="N56" s="10">
        <v>425</v>
      </c>
      <c r="O56" s="10"/>
      <c r="P56" s="10"/>
      <c r="Q56" s="10">
        <v>0.4</v>
      </c>
      <c r="R56" s="10"/>
      <c r="S56" s="10"/>
      <c r="T56" s="10"/>
      <c r="U56" s="10"/>
      <c r="V56" s="10"/>
      <c r="W56" s="10"/>
      <c r="X56" s="10">
        <v>483</v>
      </c>
      <c r="Y56" s="10"/>
      <c r="Z56" s="10"/>
      <c r="AA56" s="10"/>
      <c r="AB56" s="10">
        <v>22</v>
      </c>
      <c r="AC56" s="10">
        <v>141</v>
      </c>
      <c r="AD56" s="10">
        <v>0</v>
      </c>
      <c r="AE56" s="10">
        <v>41</v>
      </c>
      <c r="AF56" s="10"/>
      <c r="AG56" s="10">
        <f t="shared" si="5"/>
        <v>1131.4000000000001</v>
      </c>
    </row>
    <row r="57" spans="1:33" x14ac:dyDescent="0.25">
      <c r="A57" s="2" t="s">
        <v>264</v>
      </c>
      <c r="B57" s="10">
        <v>2</v>
      </c>
      <c r="C57" s="10">
        <v>241</v>
      </c>
      <c r="D57" s="10"/>
      <c r="E57" s="10"/>
      <c r="F57" s="10">
        <v>104</v>
      </c>
      <c r="G57" s="10">
        <v>537</v>
      </c>
      <c r="H57" s="10">
        <v>632</v>
      </c>
      <c r="I57" s="10"/>
      <c r="J57" s="10">
        <v>72.66</v>
      </c>
      <c r="K57" s="10">
        <v>127.81</v>
      </c>
      <c r="L57" s="10">
        <v>-1636</v>
      </c>
      <c r="M57" s="10">
        <v>336</v>
      </c>
      <c r="N57" s="10">
        <v>121</v>
      </c>
      <c r="O57" s="10">
        <v>22</v>
      </c>
      <c r="P57" s="10">
        <v>10</v>
      </c>
      <c r="Q57" s="10">
        <v>-1</v>
      </c>
      <c r="R57" s="10">
        <v>43.44</v>
      </c>
      <c r="S57" s="10">
        <v>238.2</v>
      </c>
      <c r="T57" s="10">
        <v>-20</v>
      </c>
      <c r="U57" s="10">
        <v>23</v>
      </c>
      <c r="V57" s="10">
        <v>0</v>
      </c>
      <c r="W57" s="10">
        <v>83</v>
      </c>
      <c r="X57" s="10">
        <v>423</v>
      </c>
      <c r="Y57" s="10">
        <v>2266</v>
      </c>
      <c r="Z57" s="10">
        <v>117</v>
      </c>
      <c r="AA57" s="10">
        <v>224</v>
      </c>
      <c r="AB57" s="10">
        <v>5067</v>
      </c>
      <c r="AC57" s="10">
        <v>946</v>
      </c>
      <c r="AD57" s="10">
        <v>469</v>
      </c>
      <c r="AE57" s="10">
        <v>7643</v>
      </c>
      <c r="AF57" s="10">
        <v>2806</v>
      </c>
      <c r="AG57" s="10">
        <f t="shared" si="5"/>
        <v>20897.11</v>
      </c>
    </row>
    <row r="58" spans="1:33" s="8" customFormat="1" x14ac:dyDescent="0.25">
      <c r="A58" s="3" t="s">
        <v>265</v>
      </c>
      <c r="B58" s="11">
        <v>9</v>
      </c>
      <c r="C58" s="11">
        <v>825</v>
      </c>
      <c r="D58" s="11"/>
      <c r="E58" s="11"/>
      <c r="F58" s="11">
        <v>1380</v>
      </c>
      <c r="G58" s="11">
        <v>971</v>
      </c>
      <c r="H58" s="11">
        <v>626</v>
      </c>
      <c r="I58" s="11"/>
      <c r="J58" s="11">
        <v>57.22</v>
      </c>
      <c r="K58" s="11">
        <v>755.6</v>
      </c>
      <c r="L58" s="11">
        <v>2674</v>
      </c>
      <c r="M58" s="11">
        <v>4117</v>
      </c>
      <c r="N58" s="11">
        <v>2022</v>
      </c>
      <c r="O58" s="11">
        <v>36</v>
      </c>
      <c r="P58" s="11">
        <v>185</v>
      </c>
      <c r="Q58" s="11">
        <v>16</v>
      </c>
      <c r="R58" s="11">
        <v>101.78</v>
      </c>
      <c r="S58" s="11">
        <v>4095.85</v>
      </c>
      <c r="T58" s="11">
        <v>20</v>
      </c>
      <c r="U58" s="11">
        <v>265</v>
      </c>
      <c r="V58" s="11">
        <v>0</v>
      </c>
      <c r="W58" s="11">
        <v>744</v>
      </c>
      <c r="X58" s="11">
        <v>521</v>
      </c>
      <c r="Y58" s="11">
        <v>5804</v>
      </c>
      <c r="Z58" s="11">
        <v>88</v>
      </c>
      <c r="AA58" s="11">
        <v>1106</v>
      </c>
      <c r="AB58" s="11">
        <v>3377</v>
      </c>
      <c r="AC58" s="11">
        <v>18095</v>
      </c>
      <c r="AD58" s="11">
        <v>3826</v>
      </c>
      <c r="AE58" s="11">
        <v>3849</v>
      </c>
      <c r="AF58" s="11">
        <v>1926</v>
      </c>
      <c r="AG58" s="11">
        <f t="shared" si="5"/>
        <v>57492.45</v>
      </c>
    </row>
    <row r="59" spans="1:33" x14ac:dyDescent="0.25">
      <c r="A59" s="2" t="s">
        <v>266</v>
      </c>
      <c r="B59" s="10">
        <v>107</v>
      </c>
      <c r="C59" s="10">
        <v>2819</v>
      </c>
      <c r="D59" s="10"/>
      <c r="E59" s="10"/>
      <c r="F59" s="10">
        <v>5919</v>
      </c>
      <c r="G59" s="10">
        <v>2834</v>
      </c>
      <c r="H59" s="10">
        <v>4695</v>
      </c>
      <c r="I59" s="10"/>
      <c r="J59" s="10">
        <v>212.47</v>
      </c>
      <c r="K59" s="10">
        <v>3483.14</v>
      </c>
      <c r="L59" s="10">
        <v>26975</v>
      </c>
      <c r="M59" s="10">
        <v>23731</v>
      </c>
      <c r="N59" s="10">
        <v>7124</v>
      </c>
      <c r="O59" s="10">
        <v>639</v>
      </c>
      <c r="P59" s="10">
        <v>1528</v>
      </c>
      <c r="Q59" s="10">
        <v>377</v>
      </c>
      <c r="R59" s="10">
        <v>460.76</v>
      </c>
      <c r="S59" s="10">
        <v>36247.74</v>
      </c>
      <c r="T59" s="10">
        <v>218</v>
      </c>
      <c r="U59" s="10">
        <v>1078</v>
      </c>
      <c r="V59" s="10">
        <v>3</v>
      </c>
      <c r="W59" s="10">
        <v>6205</v>
      </c>
      <c r="X59" s="10">
        <v>2375</v>
      </c>
      <c r="Y59" s="10">
        <v>48409</v>
      </c>
      <c r="Z59" s="10">
        <v>1004</v>
      </c>
      <c r="AA59" s="10">
        <v>8664</v>
      </c>
      <c r="AB59" s="10">
        <v>15525</v>
      </c>
      <c r="AC59" s="10">
        <v>40698</v>
      </c>
      <c r="AD59" s="10">
        <v>23627</v>
      </c>
      <c r="AE59" s="10">
        <v>30353</v>
      </c>
      <c r="AF59" s="10">
        <v>8524</v>
      </c>
      <c r="AG59" s="10">
        <f t="shared" si="5"/>
        <v>303835.11</v>
      </c>
    </row>
    <row r="60" spans="1:33" ht="30" x14ac:dyDescent="0.25">
      <c r="A60" s="2" t="s">
        <v>267</v>
      </c>
      <c r="B60" s="10">
        <v>89</v>
      </c>
      <c r="C60" s="10">
        <v>2894</v>
      </c>
      <c r="D60" s="10"/>
      <c r="E60" s="10"/>
      <c r="F60" s="10">
        <v>5657</v>
      </c>
      <c r="G60" s="10">
        <v>3254</v>
      </c>
      <c r="H60" s="10">
        <v>3443</v>
      </c>
      <c r="I60" s="10"/>
      <c r="J60" s="10">
        <v>161.74</v>
      </c>
      <c r="K60" s="10">
        <v>3311.13</v>
      </c>
      <c r="L60" s="10">
        <v>-24490</v>
      </c>
      <c r="M60" s="10">
        <v>22788</v>
      </c>
      <c r="N60" s="10">
        <v>6067</v>
      </c>
      <c r="O60" s="10">
        <v>582</v>
      </c>
      <c r="P60" s="10">
        <v>1596</v>
      </c>
      <c r="Q60" s="10">
        <v>-325</v>
      </c>
      <c r="R60" s="10">
        <v>477.84</v>
      </c>
      <c r="S60" s="10">
        <v>36722.32</v>
      </c>
      <c r="T60" s="10">
        <v>-196</v>
      </c>
      <c r="U60" s="10">
        <v>1054</v>
      </c>
      <c r="V60" s="10">
        <v>4</v>
      </c>
      <c r="W60" s="10">
        <v>6343</v>
      </c>
      <c r="X60" s="10">
        <v>2353</v>
      </c>
      <c r="Y60" s="10">
        <v>47417</v>
      </c>
      <c r="Z60" s="10">
        <v>931</v>
      </c>
      <c r="AA60" s="10">
        <v>6613</v>
      </c>
      <c r="AB60" s="10">
        <v>11355</v>
      </c>
      <c r="AC60" s="10">
        <v>41335</v>
      </c>
      <c r="AD60" s="10">
        <v>22600</v>
      </c>
      <c r="AE60" s="10">
        <v>28242</v>
      </c>
      <c r="AF60" s="10">
        <v>10123</v>
      </c>
      <c r="AG60" s="10">
        <f t="shared" si="5"/>
        <v>240402.03</v>
      </c>
    </row>
    <row r="61" spans="1:33" s="8" customFormat="1" x14ac:dyDescent="0.25">
      <c r="A61" s="3" t="s">
        <v>268</v>
      </c>
      <c r="B61" s="11">
        <v>27</v>
      </c>
      <c r="C61" s="11">
        <v>750</v>
      </c>
      <c r="D61" s="11"/>
      <c r="E61" s="11"/>
      <c r="F61" s="11">
        <v>1642</v>
      </c>
      <c r="G61" s="11">
        <v>551</v>
      </c>
      <c r="H61" s="11">
        <v>1878</v>
      </c>
      <c r="I61" s="11"/>
      <c r="J61" s="11">
        <v>107.95</v>
      </c>
      <c r="K61" s="11">
        <v>927.61</v>
      </c>
      <c r="L61" s="11">
        <v>5159</v>
      </c>
      <c r="M61" s="11">
        <v>5060</v>
      </c>
      <c r="N61" s="11">
        <v>3079</v>
      </c>
      <c r="O61" s="11">
        <v>93</v>
      </c>
      <c r="P61" s="11">
        <v>117</v>
      </c>
      <c r="Q61" s="11">
        <v>68</v>
      </c>
      <c r="R61" s="11">
        <v>84.69</v>
      </c>
      <c r="S61" s="11">
        <v>3621.26</v>
      </c>
      <c r="T61" s="11">
        <v>42</v>
      </c>
      <c r="U61" s="11">
        <v>289</v>
      </c>
      <c r="V61" s="11">
        <v>-1</v>
      </c>
      <c r="W61" s="11">
        <v>607</v>
      </c>
      <c r="X61" s="11">
        <v>542</v>
      </c>
      <c r="Y61" s="11">
        <v>6796</v>
      </c>
      <c r="Z61" s="11">
        <v>162</v>
      </c>
      <c r="AA61" s="11">
        <v>3157</v>
      </c>
      <c r="AB61" s="11">
        <v>7548</v>
      </c>
      <c r="AC61" s="11">
        <v>17458</v>
      </c>
      <c r="AD61" s="11">
        <v>4853</v>
      </c>
      <c r="AE61" s="11">
        <v>5960</v>
      </c>
      <c r="AF61" s="11">
        <v>326</v>
      </c>
      <c r="AG61" s="11">
        <f t="shared" si="5"/>
        <v>70904.509999999995</v>
      </c>
    </row>
    <row r="62" spans="1:33" x14ac:dyDescent="0.25">
      <c r="A62" s="6"/>
    </row>
    <row r="63" spans="1:33" x14ac:dyDescent="0.25">
      <c r="A63" s="27" t="s">
        <v>249</v>
      </c>
    </row>
    <row r="64" spans="1:33" x14ac:dyDescent="0.25">
      <c r="A64" s="3" t="s">
        <v>0</v>
      </c>
      <c r="B64" s="19" t="s">
        <v>1</v>
      </c>
      <c r="C64" s="19" t="s">
        <v>240</v>
      </c>
      <c r="D64" s="19" t="s">
        <v>3</v>
      </c>
      <c r="E64" s="19" t="s">
        <v>4</v>
      </c>
      <c r="F64" s="19" t="s">
        <v>241</v>
      </c>
      <c r="G64" s="19" t="s">
        <v>242</v>
      </c>
      <c r="H64" s="19" t="s">
        <v>251</v>
      </c>
      <c r="I64" s="19" t="s">
        <v>7</v>
      </c>
      <c r="J64" s="19" t="s">
        <v>6</v>
      </c>
      <c r="K64" s="19" t="s">
        <v>8</v>
      </c>
      <c r="L64" s="19" t="s">
        <v>9</v>
      </c>
      <c r="M64" s="19" t="s">
        <v>10</v>
      </c>
      <c r="N64" s="19" t="s">
        <v>11</v>
      </c>
      <c r="O64" s="19" t="s">
        <v>12</v>
      </c>
      <c r="P64" s="19" t="s">
        <v>13</v>
      </c>
      <c r="Q64" s="19" t="s">
        <v>14</v>
      </c>
      <c r="R64" s="19" t="s">
        <v>243</v>
      </c>
      <c r="S64" s="19" t="s">
        <v>15</v>
      </c>
      <c r="T64" s="19" t="s">
        <v>244</v>
      </c>
      <c r="U64" s="19" t="s">
        <v>250</v>
      </c>
      <c r="V64" s="19" t="s">
        <v>239</v>
      </c>
      <c r="W64" s="19" t="s">
        <v>245</v>
      </c>
      <c r="X64" s="19" t="s">
        <v>18</v>
      </c>
      <c r="Y64" s="19" t="s">
        <v>19</v>
      </c>
      <c r="Z64" s="19" t="s">
        <v>20</v>
      </c>
      <c r="AA64" s="19" t="s">
        <v>21</v>
      </c>
      <c r="AB64" s="19" t="s">
        <v>22</v>
      </c>
      <c r="AC64" s="19" t="s">
        <v>246</v>
      </c>
      <c r="AD64" s="19" t="s">
        <v>247</v>
      </c>
      <c r="AE64" s="19" t="s">
        <v>23</v>
      </c>
      <c r="AF64" s="19" t="s">
        <v>24</v>
      </c>
      <c r="AG64" s="19" t="s">
        <v>25</v>
      </c>
    </row>
    <row r="65" spans="1:33" x14ac:dyDescent="0.25">
      <c r="A65" s="2" t="s">
        <v>262</v>
      </c>
      <c r="B65" s="10"/>
      <c r="C65" s="10"/>
      <c r="D65" s="10">
        <v>162923</v>
      </c>
      <c r="E65" s="10">
        <v>26429</v>
      </c>
      <c r="F65" s="10"/>
      <c r="G65" s="10">
        <v>0</v>
      </c>
      <c r="H65" s="10"/>
      <c r="I65" s="10"/>
      <c r="J65" s="10"/>
      <c r="K65" s="10">
        <v>19028.7</v>
      </c>
      <c r="L65" s="10">
        <v>43511</v>
      </c>
      <c r="M65" s="10">
        <v>20355</v>
      </c>
      <c r="N65" s="10">
        <v>35341</v>
      </c>
      <c r="O65" s="10"/>
      <c r="P65" s="10"/>
      <c r="Q65" s="10"/>
      <c r="R65" s="10"/>
      <c r="S65" s="10">
        <v>3014.73</v>
      </c>
      <c r="T65" s="10"/>
      <c r="U65" s="10"/>
      <c r="V65" s="10"/>
      <c r="W65" s="10">
        <v>53047</v>
      </c>
      <c r="X65" s="10"/>
      <c r="Y65" s="10">
        <v>4737</v>
      </c>
      <c r="Z65" s="10"/>
      <c r="AA65" s="10"/>
      <c r="AB65" s="10">
        <v>6</v>
      </c>
      <c r="AC65" s="10">
        <v>28548</v>
      </c>
      <c r="AD65" s="10">
        <v>69</v>
      </c>
      <c r="AE65" s="10">
        <v>1953</v>
      </c>
      <c r="AF65" s="10">
        <v>35442</v>
      </c>
      <c r="AG65" s="10">
        <f t="shared" ref="AG65:AG71" si="6">SUM(B65:AF65)</f>
        <v>434404.43</v>
      </c>
    </row>
    <row r="66" spans="1:33" x14ac:dyDescent="0.25">
      <c r="A66" s="2" t="s">
        <v>263</v>
      </c>
      <c r="B66" s="10"/>
      <c r="C66" s="10"/>
      <c r="D66" s="10">
        <v>0</v>
      </c>
      <c r="E66" s="10"/>
      <c r="F66" s="10"/>
      <c r="G66" s="10"/>
      <c r="H66" s="10">
        <v>151</v>
      </c>
      <c r="I66" s="10"/>
      <c r="J66" s="10"/>
      <c r="K66" s="10"/>
      <c r="L66" s="10"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>
        <v>4</v>
      </c>
      <c r="AD66" s="10">
        <v>0</v>
      </c>
      <c r="AE66" s="10"/>
      <c r="AF66" s="10"/>
      <c r="AG66" s="10">
        <f t="shared" si="6"/>
        <v>155</v>
      </c>
    </row>
    <row r="67" spans="1:33" x14ac:dyDescent="0.25">
      <c r="A67" s="2" t="s">
        <v>264</v>
      </c>
      <c r="B67" s="10"/>
      <c r="C67" s="10"/>
      <c r="D67" s="10">
        <v>99992</v>
      </c>
      <c r="E67" s="10">
        <v>-20625</v>
      </c>
      <c r="F67" s="10"/>
      <c r="G67" s="10">
        <v>0</v>
      </c>
      <c r="H67" s="10"/>
      <c r="I67" s="10"/>
      <c r="J67" s="10"/>
      <c r="K67" s="10">
        <v>15056.55</v>
      </c>
      <c r="L67" s="10">
        <v>-32529</v>
      </c>
      <c r="M67" s="10">
        <v>16068</v>
      </c>
      <c r="N67" s="10">
        <v>26506</v>
      </c>
      <c r="O67" s="10"/>
      <c r="P67" s="10"/>
      <c r="Q67" s="10"/>
      <c r="R67" s="10"/>
      <c r="S67" s="10">
        <v>5494.13</v>
      </c>
      <c r="T67" s="10"/>
      <c r="U67" s="10"/>
      <c r="V67" s="10"/>
      <c r="W67" s="10">
        <v>38583</v>
      </c>
      <c r="X67" s="10"/>
      <c r="Y67" s="10">
        <v>3534</v>
      </c>
      <c r="Z67" s="10"/>
      <c r="AA67" s="10"/>
      <c r="AB67" s="10">
        <v>-1</v>
      </c>
      <c r="AC67" s="10">
        <v>5587</v>
      </c>
      <c r="AD67" s="10">
        <v>20</v>
      </c>
      <c r="AE67" s="10">
        <v>917</v>
      </c>
      <c r="AF67" s="10">
        <v>26688</v>
      </c>
      <c r="AG67" s="10">
        <f t="shared" si="6"/>
        <v>185290.68</v>
      </c>
    </row>
    <row r="68" spans="1:33" s="8" customFormat="1" x14ac:dyDescent="0.25">
      <c r="A68" s="3" t="s">
        <v>265</v>
      </c>
      <c r="B68" s="11"/>
      <c r="C68" s="11"/>
      <c r="D68" s="11">
        <v>62931</v>
      </c>
      <c r="E68" s="11">
        <v>5804</v>
      </c>
      <c r="F68" s="11"/>
      <c r="G68" s="11">
        <v>0</v>
      </c>
      <c r="H68" s="11">
        <v>151</v>
      </c>
      <c r="I68" s="11"/>
      <c r="J68" s="11"/>
      <c r="K68" s="11">
        <v>3972.15</v>
      </c>
      <c r="L68" s="11">
        <v>10982</v>
      </c>
      <c r="M68" s="11">
        <v>4287</v>
      </c>
      <c r="N68" s="11">
        <v>8835</v>
      </c>
      <c r="O68" s="11"/>
      <c r="P68" s="11"/>
      <c r="Q68" s="11"/>
      <c r="R68" s="11"/>
      <c r="S68" s="11">
        <v>-2479.4</v>
      </c>
      <c r="T68" s="11"/>
      <c r="U68" s="11"/>
      <c r="V68" s="11"/>
      <c r="W68" s="11">
        <v>14464</v>
      </c>
      <c r="X68" s="11"/>
      <c r="Y68" s="11">
        <v>1204</v>
      </c>
      <c r="Z68" s="11"/>
      <c r="AA68" s="11"/>
      <c r="AB68" s="11">
        <v>7</v>
      </c>
      <c r="AC68" s="11">
        <v>22965</v>
      </c>
      <c r="AD68" s="11">
        <v>49</v>
      </c>
      <c r="AE68" s="11">
        <v>1037</v>
      </c>
      <c r="AF68" s="11">
        <v>8754</v>
      </c>
      <c r="AG68" s="11">
        <f t="shared" si="6"/>
        <v>142962.75</v>
      </c>
    </row>
    <row r="69" spans="1:33" x14ac:dyDescent="0.25">
      <c r="A69" s="2" t="s">
        <v>266</v>
      </c>
      <c r="B69" s="10"/>
      <c r="C69" s="10"/>
      <c r="D69" s="10">
        <v>798539</v>
      </c>
      <c r="E69" s="10">
        <v>9898</v>
      </c>
      <c r="F69" s="10"/>
      <c r="G69" s="10">
        <v>589</v>
      </c>
      <c r="H69" s="10">
        <v>1017</v>
      </c>
      <c r="I69" s="10"/>
      <c r="J69" s="10"/>
      <c r="K69" s="10">
        <v>6410.9</v>
      </c>
      <c r="L69" s="10">
        <v>43651</v>
      </c>
      <c r="M69" s="10">
        <v>17985</v>
      </c>
      <c r="N69" s="10">
        <v>10747</v>
      </c>
      <c r="O69" s="10"/>
      <c r="P69" s="10"/>
      <c r="Q69" s="10"/>
      <c r="R69" s="10"/>
      <c r="S69" s="10">
        <v>10830.87</v>
      </c>
      <c r="T69" s="10"/>
      <c r="U69" s="10"/>
      <c r="V69" s="10"/>
      <c r="W69" s="10">
        <v>82134</v>
      </c>
      <c r="X69" s="10"/>
      <c r="Y69" s="10">
        <v>43254</v>
      </c>
      <c r="Z69" s="10"/>
      <c r="AA69" s="10"/>
      <c r="AB69" s="10">
        <v>2623</v>
      </c>
      <c r="AC69" s="10">
        <v>5765</v>
      </c>
      <c r="AD69" s="10">
        <v>37249</v>
      </c>
      <c r="AE69" s="10">
        <v>-39687</v>
      </c>
      <c r="AF69" s="10">
        <v>4304</v>
      </c>
      <c r="AG69" s="10">
        <f t="shared" si="6"/>
        <v>1035309.77</v>
      </c>
    </row>
    <row r="70" spans="1:33" ht="30" x14ac:dyDescent="0.25">
      <c r="A70" s="2" t="s">
        <v>267</v>
      </c>
      <c r="B70" s="10"/>
      <c r="C70" s="10"/>
      <c r="D70" s="10">
        <v>788439</v>
      </c>
      <c r="E70" s="10">
        <v>18619</v>
      </c>
      <c r="F70" s="10"/>
      <c r="G70" s="10">
        <v>589</v>
      </c>
      <c r="H70" s="10">
        <v>490</v>
      </c>
      <c r="I70" s="10"/>
      <c r="J70" s="10"/>
      <c r="K70" s="10">
        <v>12043.32</v>
      </c>
      <c r="L70" s="10">
        <v>-51519</v>
      </c>
      <c r="M70" s="10">
        <v>21763</v>
      </c>
      <c r="N70" s="10">
        <v>12438</v>
      </c>
      <c r="O70" s="10"/>
      <c r="P70" s="10"/>
      <c r="Q70" s="10">
        <v>3866</v>
      </c>
      <c r="R70" s="10"/>
      <c r="S70" s="10">
        <v>11620.54</v>
      </c>
      <c r="T70" s="10"/>
      <c r="U70" s="10"/>
      <c r="V70" s="10"/>
      <c r="W70" s="10"/>
      <c r="X70" s="10"/>
      <c r="Y70" s="10">
        <v>51115</v>
      </c>
      <c r="Z70" s="10"/>
      <c r="AA70" s="10"/>
      <c r="AB70" s="10">
        <v>2617</v>
      </c>
      <c r="AC70" s="10">
        <v>27916</v>
      </c>
      <c r="AD70" s="10">
        <v>31150</v>
      </c>
      <c r="AE70" s="10">
        <v>-15386</v>
      </c>
      <c r="AF70" s="10">
        <v>12425</v>
      </c>
      <c r="AG70" s="10">
        <f t="shared" si="6"/>
        <v>928185.86</v>
      </c>
    </row>
    <row r="71" spans="1:33" s="8" customFormat="1" x14ac:dyDescent="0.25">
      <c r="A71" s="3" t="s">
        <v>268</v>
      </c>
      <c r="B71" s="11"/>
      <c r="C71" s="11"/>
      <c r="D71" s="11">
        <v>73031</v>
      </c>
      <c r="E71" s="11">
        <v>-2916</v>
      </c>
      <c r="F71" s="11"/>
      <c r="G71" s="11">
        <v>0</v>
      </c>
      <c r="H71" s="11">
        <v>678</v>
      </c>
      <c r="I71" s="11"/>
      <c r="J71" s="11"/>
      <c r="K71" s="11">
        <v>-1660.27</v>
      </c>
      <c r="L71" s="11">
        <v>3114</v>
      </c>
      <c r="M71" s="11">
        <v>509</v>
      </c>
      <c r="N71" s="11">
        <v>7144</v>
      </c>
      <c r="O71" s="11"/>
      <c r="P71" s="11"/>
      <c r="Q71" s="11">
        <v>-3866</v>
      </c>
      <c r="R71" s="11"/>
      <c r="S71" s="11">
        <v>-3269.07</v>
      </c>
      <c r="T71" s="11"/>
      <c r="U71" s="11"/>
      <c r="V71" s="11"/>
      <c r="W71" s="11">
        <v>11460</v>
      </c>
      <c r="X71" s="11"/>
      <c r="Y71" s="11">
        <v>-6657</v>
      </c>
      <c r="Z71" s="11"/>
      <c r="AA71" s="11"/>
      <c r="AB71" s="11">
        <v>12</v>
      </c>
      <c r="AC71" s="11">
        <v>814</v>
      </c>
      <c r="AD71" s="11">
        <v>6148</v>
      </c>
      <c r="AE71" s="11">
        <v>-23264</v>
      </c>
      <c r="AF71" s="11">
        <v>633</v>
      </c>
      <c r="AG71" s="11">
        <f t="shared" si="6"/>
        <v>61910.659999999989</v>
      </c>
    </row>
    <row r="72" spans="1:33" x14ac:dyDescent="0.25">
      <c r="A72" s="6"/>
    </row>
    <row r="73" spans="1:33" x14ac:dyDescent="0.25">
      <c r="A73" s="27" t="s">
        <v>194</v>
      </c>
    </row>
    <row r="74" spans="1:33" x14ac:dyDescent="0.25">
      <c r="A74" s="3" t="s">
        <v>0</v>
      </c>
      <c r="B74" s="19" t="s">
        <v>1</v>
      </c>
      <c r="C74" s="19" t="s">
        <v>240</v>
      </c>
      <c r="D74" s="19" t="s">
        <v>3</v>
      </c>
      <c r="E74" s="19" t="s">
        <v>4</v>
      </c>
      <c r="F74" s="19" t="s">
        <v>241</v>
      </c>
      <c r="G74" s="19" t="s">
        <v>242</v>
      </c>
      <c r="H74" s="19" t="s">
        <v>251</v>
      </c>
      <c r="I74" s="19" t="s">
        <v>7</v>
      </c>
      <c r="J74" s="19" t="s">
        <v>6</v>
      </c>
      <c r="K74" s="19" t="s">
        <v>8</v>
      </c>
      <c r="L74" s="19" t="s">
        <v>9</v>
      </c>
      <c r="M74" s="19" t="s">
        <v>10</v>
      </c>
      <c r="N74" s="19" t="s">
        <v>11</v>
      </c>
      <c r="O74" s="19" t="s">
        <v>12</v>
      </c>
      <c r="P74" s="19" t="s">
        <v>13</v>
      </c>
      <c r="Q74" s="19" t="s">
        <v>14</v>
      </c>
      <c r="R74" s="19" t="s">
        <v>243</v>
      </c>
      <c r="S74" s="19" t="s">
        <v>15</v>
      </c>
      <c r="T74" s="19" t="s">
        <v>244</v>
      </c>
      <c r="U74" s="19" t="s">
        <v>250</v>
      </c>
      <c r="V74" s="19" t="s">
        <v>239</v>
      </c>
      <c r="W74" s="19" t="s">
        <v>245</v>
      </c>
      <c r="X74" s="19" t="s">
        <v>18</v>
      </c>
      <c r="Y74" s="19" t="s">
        <v>19</v>
      </c>
      <c r="Z74" s="19" t="s">
        <v>20</v>
      </c>
      <c r="AA74" s="19" t="s">
        <v>21</v>
      </c>
      <c r="AB74" s="19" t="s">
        <v>22</v>
      </c>
      <c r="AC74" s="19" t="s">
        <v>246</v>
      </c>
      <c r="AD74" s="19" t="s">
        <v>247</v>
      </c>
      <c r="AE74" s="19" t="s">
        <v>23</v>
      </c>
      <c r="AF74" s="19" t="s">
        <v>24</v>
      </c>
      <c r="AG74" s="19" t="s">
        <v>25</v>
      </c>
    </row>
    <row r="75" spans="1:33" x14ac:dyDescent="0.25">
      <c r="A75" s="2" t="s">
        <v>262</v>
      </c>
      <c r="B75" s="10"/>
      <c r="C75" s="10"/>
      <c r="D75" s="10"/>
      <c r="E75" s="10">
        <v>-135</v>
      </c>
      <c r="F75" s="10"/>
      <c r="G75" s="10"/>
      <c r="H75" s="10"/>
      <c r="I75" s="10"/>
      <c r="J75" s="10"/>
      <c r="K75" s="10">
        <v>140.86000000000001</v>
      </c>
      <c r="L75" s="10">
        <v>10</v>
      </c>
      <c r="M75" s="10">
        <v>345</v>
      </c>
      <c r="N75" s="10"/>
      <c r="O75" s="10"/>
      <c r="P75" s="10"/>
      <c r="Q75" s="10"/>
      <c r="R75" s="10"/>
      <c r="S75" s="10">
        <v>988.25</v>
      </c>
      <c r="T75" s="10"/>
      <c r="U75" s="10"/>
      <c r="V75" s="10"/>
      <c r="W75" s="10">
        <v>131</v>
      </c>
      <c r="X75" s="10"/>
      <c r="Y75" s="10"/>
      <c r="Z75" s="10"/>
      <c r="AA75" s="10"/>
      <c r="AB75" s="10"/>
      <c r="AC75" s="10">
        <v>798</v>
      </c>
      <c r="AD75" s="10">
        <v>1850</v>
      </c>
      <c r="AE75" s="10">
        <v>358</v>
      </c>
      <c r="AF75" s="10"/>
      <c r="AG75" s="10">
        <f t="shared" ref="AG75:AG81" si="7">SUM(B75:AF75)</f>
        <v>4486.1100000000006</v>
      </c>
    </row>
    <row r="76" spans="1:33" x14ac:dyDescent="0.25">
      <c r="A76" s="2" t="s">
        <v>263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>
        <v>4</v>
      </c>
      <c r="M76" s="10">
        <v>427</v>
      </c>
      <c r="N76" s="10"/>
      <c r="O76" s="10"/>
      <c r="P76" s="10"/>
      <c r="Q76" s="10"/>
      <c r="R76" s="10"/>
      <c r="S76" s="10">
        <v>3464.5</v>
      </c>
      <c r="T76" s="10"/>
      <c r="U76" s="10"/>
      <c r="V76" s="10"/>
      <c r="W76" s="10"/>
      <c r="X76" s="10"/>
      <c r="Y76" s="10"/>
      <c r="Z76" s="10"/>
      <c r="AA76" s="10"/>
      <c r="AB76" s="10"/>
      <c r="AC76" s="10">
        <v>1400</v>
      </c>
      <c r="AD76" s="10">
        <v>1238</v>
      </c>
      <c r="AE76" s="10">
        <v>660</v>
      </c>
      <c r="AF76" s="10"/>
      <c r="AG76" s="10">
        <f t="shared" si="7"/>
        <v>7193.5</v>
      </c>
    </row>
    <row r="77" spans="1:33" x14ac:dyDescent="0.25">
      <c r="A77" s="2" t="s">
        <v>264</v>
      </c>
      <c r="B77" s="10"/>
      <c r="C77" s="10"/>
      <c r="D77" s="10"/>
      <c r="E77" s="10">
        <v>141</v>
      </c>
      <c r="F77" s="10"/>
      <c r="G77" s="10"/>
      <c r="H77" s="10"/>
      <c r="I77" s="10"/>
      <c r="J77" s="10"/>
      <c r="K77" s="10">
        <v>7.04</v>
      </c>
      <c r="L77" s="10">
        <v>-10</v>
      </c>
      <c r="M77" s="10">
        <v>46</v>
      </c>
      <c r="N77" s="10"/>
      <c r="O77" s="10"/>
      <c r="P77" s="10"/>
      <c r="Q77" s="10"/>
      <c r="R77" s="10"/>
      <c r="S77" s="10">
        <v>321.83</v>
      </c>
      <c r="T77" s="10"/>
      <c r="U77" s="10"/>
      <c r="V77" s="10"/>
      <c r="W77" s="10">
        <v>-26</v>
      </c>
      <c r="X77" s="10"/>
      <c r="Y77" s="10"/>
      <c r="Z77" s="10"/>
      <c r="AA77" s="10"/>
      <c r="AB77" s="10"/>
      <c r="AC77" s="10">
        <v>655</v>
      </c>
      <c r="AD77" s="10">
        <v>820</v>
      </c>
      <c r="AE77" s="10">
        <v>208</v>
      </c>
      <c r="AF77" s="10"/>
      <c r="AG77" s="10">
        <f t="shared" si="7"/>
        <v>2162.87</v>
      </c>
    </row>
    <row r="78" spans="1:33" s="8" customFormat="1" x14ac:dyDescent="0.25">
      <c r="A78" s="3" t="s">
        <v>265</v>
      </c>
      <c r="B78" s="11"/>
      <c r="C78" s="11"/>
      <c r="D78" s="11"/>
      <c r="E78" s="11">
        <v>6</v>
      </c>
      <c r="F78" s="11"/>
      <c r="G78" s="11"/>
      <c r="H78" s="11"/>
      <c r="I78" s="11"/>
      <c r="J78" s="11"/>
      <c r="K78" s="11">
        <v>133.81</v>
      </c>
      <c r="L78" s="11">
        <v>4</v>
      </c>
      <c r="M78" s="11">
        <v>726</v>
      </c>
      <c r="N78" s="11"/>
      <c r="O78" s="11"/>
      <c r="P78" s="11"/>
      <c r="Q78" s="11"/>
      <c r="R78" s="11"/>
      <c r="S78" s="11">
        <v>4130.92</v>
      </c>
      <c r="T78" s="11"/>
      <c r="U78" s="11"/>
      <c r="V78" s="11"/>
      <c r="W78" s="11">
        <v>156</v>
      </c>
      <c r="X78" s="11"/>
      <c r="Y78" s="11"/>
      <c r="Z78" s="11"/>
      <c r="AA78" s="11"/>
      <c r="AB78" s="11"/>
      <c r="AC78" s="11">
        <v>1544</v>
      </c>
      <c r="AD78" s="11">
        <v>2267</v>
      </c>
      <c r="AE78" s="11">
        <v>809</v>
      </c>
      <c r="AF78" s="11"/>
      <c r="AG78" s="11">
        <f t="shared" si="7"/>
        <v>9776.73</v>
      </c>
    </row>
    <row r="79" spans="1:33" x14ac:dyDescent="0.25">
      <c r="A79" s="2" t="s">
        <v>266</v>
      </c>
      <c r="B79" s="10"/>
      <c r="C79" s="10"/>
      <c r="D79" s="10"/>
      <c r="E79" s="10">
        <v>1029</v>
      </c>
      <c r="F79" s="10"/>
      <c r="G79" s="10"/>
      <c r="H79" s="10"/>
      <c r="I79" s="10"/>
      <c r="J79" s="10"/>
      <c r="K79" s="10">
        <v>268.62</v>
      </c>
      <c r="L79" s="10">
        <v>704</v>
      </c>
      <c r="M79" s="10">
        <v>5609</v>
      </c>
      <c r="N79" s="10"/>
      <c r="O79" s="10"/>
      <c r="P79" s="10"/>
      <c r="Q79" s="10"/>
      <c r="R79" s="10"/>
      <c r="S79" s="10">
        <v>16439.21</v>
      </c>
      <c r="T79" s="10"/>
      <c r="U79" s="10"/>
      <c r="V79" s="10"/>
      <c r="W79" s="10">
        <v>2050</v>
      </c>
      <c r="X79" s="10"/>
      <c r="Y79" s="10">
        <v>2</v>
      </c>
      <c r="Z79" s="10"/>
      <c r="AA79" s="10"/>
      <c r="AB79" s="10">
        <v>2</v>
      </c>
      <c r="AC79" s="10">
        <v>6309</v>
      </c>
      <c r="AD79" s="10">
        <v>12752</v>
      </c>
      <c r="AE79" s="10">
        <v>5125</v>
      </c>
      <c r="AF79" s="10"/>
      <c r="AG79" s="10">
        <f t="shared" si="7"/>
        <v>50289.83</v>
      </c>
    </row>
    <row r="80" spans="1:33" ht="30" x14ac:dyDescent="0.25">
      <c r="A80" s="2" t="s">
        <v>267</v>
      </c>
      <c r="B80" s="10"/>
      <c r="C80" s="10"/>
      <c r="D80" s="10"/>
      <c r="E80" s="10">
        <v>1359</v>
      </c>
      <c r="F80" s="10"/>
      <c r="G80" s="10"/>
      <c r="H80" s="10"/>
      <c r="I80" s="10"/>
      <c r="J80" s="10"/>
      <c r="K80" s="10">
        <v>215.15</v>
      </c>
      <c r="L80" s="10">
        <v>-708</v>
      </c>
      <c r="M80" s="10">
        <v>5719</v>
      </c>
      <c r="N80" s="10"/>
      <c r="O80" s="10"/>
      <c r="P80" s="10"/>
      <c r="Q80" s="10"/>
      <c r="R80" s="10"/>
      <c r="S80" s="10">
        <v>15918.67</v>
      </c>
      <c r="T80" s="10"/>
      <c r="U80" s="10"/>
      <c r="V80" s="10"/>
      <c r="W80" s="10"/>
      <c r="X80" s="10"/>
      <c r="Y80" s="10">
        <v>2</v>
      </c>
      <c r="Z80" s="10"/>
      <c r="AA80" s="10"/>
      <c r="AB80" s="10">
        <v>2</v>
      </c>
      <c r="AC80" s="10">
        <v>5615</v>
      </c>
      <c r="AD80" s="10">
        <v>12011</v>
      </c>
      <c r="AE80" s="10">
        <v>5711</v>
      </c>
      <c r="AF80" s="10"/>
      <c r="AG80" s="10">
        <f t="shared" si="7"/>
        <v>45844.82</v>
      </c>
    </row>
    <row r="81" spans="1:33" s="8" customFormat="1" x14ac:dyDescent="0.25">
      <c r="A81" s="3" t="s">
        <v>268</v>
      </c>
      <c r="B81" s="11"/>
      <c r="C81" s="11"/>
      <c r="D81" s="11"/>
      <c r="E81" s="11">
        <v>-324</v>
      </c>
      <c r="F81" s="11"/>
      <c r="G81" s="11"/>
      <c r="H81" s="11"/>
      <c r="I81" s="11"/>
      <c r="J81" s="11"/>
      <c r="K81" s="11">
        <v>187.28</v>
      </c>
      <c r="L81" s="11">
        <v>0</v>
      </c>
      <c r="M81" s="11">
        <v>616</v>
      </c>
      <c r="N81" s="11"/>
      <c r="O81" s="11"/>
      <c r="P81" s="11"/>
      <c r="Q81" s="11"/>
      <c r="R81" s="11"/>
      <c r="S81" s="11">
        <v>4651.45</v>
      </c>
      <c r="T81" s="11"/>
      <c r="U81" s="11"/>
      <c r="V81" s="11"/>
      <c r="W81" s="11">
        <v>340</v>
      </c>
      <c r="X81" s="11"/>
      <c r="Y81" s="11"/>
      <c r="Z81" s="11"/>
      <c r="AA81" s="11"/>
      <c r="AB81" s="11"/>
      <c r="AC81" s="11">
        <v>2238</v>
      </c>
      <c r="AD81" s="11">
        <v>3008</v>
      </c>
      <c r="AE81" s="11">
        <v>224</v>
      </c>
      <c r="AF81" s="11"/>
      <c r="AG81" s="11">
        <f t="shared" si="7"/>
        <v>10940.73</v>
      </c>
    </row>
    <row r="82" spans="1:33" x14ac:dyDescent="0.25">
      <c r="A82" s="6"/>
    </row>
    <row r="83" spans="1:33" x14ac:dyDescent="0.25">
      <c r="A83" s="27" t="s">
        <v>195</v>
      </c>
    </row>
    <row r="84" spans="1:33" x14ac:dyDescent="0.25">
      <c r="A84" s="3" t="s">
        <v>0</v>
      </c>
      <c r="B84" s="19" t="s">
        <v>1</v>
      </c>
      <c r="C84" s="19" t="s">
        <v>240</v>
      </c>
      <c r="D84" s="19" t="s">
        <v>3</v>
      </c>
      <c r="E84" s="19" t="s">
        <v>4</v>
      </c>
      <c r="F84" s="19" t="s">
        <v>241</v>
      </c>
      <c r="G84" s="19" t="s">
        <v>242</v>
      </c>
      <c r="H84" s="19" t="s">
        <v>251</v>
      </c>
      <c r="I84" s="19" t="s">
        <v>7</v>
      </c>
      <c r="J84" s="19" t="s">
        <v>6</v>
      </c>
      <c r="K84" s="19" t="s">
        <v>8</v>
      </c>
      <c r="L84" s="19" t="s">
        <v>9</v>
      </c>
      <c r="M84" s="19" t="s">
        <v>10</v>
      </c>
      <c r="N84" s="19" t="s">
        <v>11</v>
      </c>
      <c r="O84" s="19" t="s">
        <v>12</v>
      </c>
      <c r="P84" s="19" t="s">
        <v>13</v>
      </c>
      <c r="Q84" s="19" t="s">
        <v>14</v>
      </c>
      <c r="R84" s="19" t="s">
        <v>243</v>
      </c>
      <c r="S84" s="19" t="s">
        <v>15</v>
      </c>
      <c r="T84" s="19" t="s">
        <v>244</v>
      </c>
      <c r="U84" s="19" t="s">
        <v>250</v>
      </c>
      <c r="V84" s="19" t="s">
        <v>239</v>
      </c>
      <c r="W84" s="19" t="s">
        <v>245</v>
      </c>
      <c r="X84" s="19" t="s">
        <v>18</v>
      </c>
      <c r="Y84" s="19" t="s">
        <v>19</v>
      </c>
      <c r="Z84" s="19" t="s">
        <v>20</v>
      </c>
      <c r="AA84" s="19" t="s">
        <v>21</v>
      </c>
      <c r="AB84" s="19" t="s">
        <v>22</v>
      </c>
      <c r="AC84" s="19" t="s">
        <v>246</v>
      </c>
      <c r="AD84" s="19" t="s">
        <v>247</v>
      </c>
      <c r="AE84" s="19" t="s">
        <v>23</v>
      </c>
      <c r="AF84" s="19" t="s">
        <v>24</v>
      </c>
      <c r="AG84" s="19" t="s">
        <v>25</v>
      </c>
    </row>
    <row r="85" spans="1:33" x14ac:dyDescent="0.25">
      <c r="A85" s="2" t="s">
        <v>262</v>
      </c>
      <c r="B85" s="10">
        <f>B95-B75-B65-B55-B35-B25-B15-B5-B45</f>
        <v>1282</v>
      </c>
      <c r="C85" s="10">
        <f t="shared" ref="C85:AF85" si="8">C95-C75-C65-C55-C35-C25-C15-C5-C45</f>
        <v>99</v>
      </c>
      <c r="D85" s="10">
        <f t="shared" si="8"/>
        <v>0</v>
      </c>
      <c r="E85" s="10">
        <f t="shared" si="8"/>
        <v>10298</v>
      </c>
      <c r="F85" s="10">
        <f t="shared" si="8"/>
        <v>319</v>
      </c>
      <c r="G85" s="10">
        <f t="shared" si="8"/>
        <v>281</v>
      </c>
      <c r="H85" s="10">
        <f t="shared" si="8"/>
        <v>6493</v>
      </c>
      <c r="I85" s="10">
        <f t="shared" si="8"/>
        <v>10393.219999999999</v>
      </c>
      <c r="J85" s="10">
        <f t="shared" si="8"/>
        <v>462.55999999999995</v>
      </c>
      <c r="K85" s="10">
        <f t="shared" si="8"/>
        <v>5225.5999999999913</v>
      </c>
      <c r="L85" s="10">
        <f t="shared" si="8"/>
        <v>6681</v>
      </c>
      <c r="M85" s="10">
        <f t="shared" si="8"/>
        <v>7968</v>
      </c>
      <c r="N85" s="10">
        <f t="shared" si="8"/>
        <v>3788</v>
      </c>
      <c r="O85" s="10">
        <f t="shared" si="8"/>
        <v>41</v>
      </c>
      <c r="P85" s="10">
        <f t="shared" si="8"/>
        <v>557</v>
      </c>
      <c r="Q85" s="10">
        <f t="shared" si="8"/>
        <v>12</v>
      </c>
      <c r="R85" s="10">
        <f t="shared" si="8"/>
        <v>11.250000000001819</v>
      </c>
      <c r="S85" s="10">
        <f t="shared" si="8"/>
        <v>2264.0500000000757</v>
      </c>
      <c r="T85" s="10">
        <f t="shared" si="8"/>
        <v>69</v>
      </c>
      <c r="U85" s="10">
        <f t="shared" si="8"/>
        <v>0</v>
      </c>
      <c r="V85" s="10">
        <f t="shared" si="8"/>
        <v>189</v>
      </c>
      <c r="W85" s="10">
        <f t="shared" si="8"/>
        <v>2390</v>
      </c>
      <c r="X85" s="10">
        <f t="shared" si="8"/>
        <v>80</v>
      </c>
      <c r="Y85" s="10">
        <f t="shared" si="8"/>
        <v>404</v>
      </c>
      <c r="Z85" s="10">
        <f t="shared" si="8"/>
        <v>161</v>
      </c>
      <c r="AA85" s="10">
        <f t="shared" si="8"/>
        <v>20</v>
      </c>
      <c r="AB85" s="10">
        <f t="shared" si="8"/>
        <v>-97819</v>
      </c>
      <c r="AC85" s="10">
        <f t="shared" si="8"/>
        <v>17805</v>
      </c>
      <c r="AD85" s="10">
        <f t="shared" si="8"/>
        <v>5089</v>
      </c>
      <c r="AE85" s="10">
        <f t="shared" si="8"/>
        <v>5044</v>
      </c>
      <c r="AF85" s="10">
        <f t="shared" si="8"/>
        <v>327</v>
      </c>
      <c r="AG85" s="10">
        <f t="shared" ref="AG85:AG91" si="9">SUM(B85:AF85)</f>
        <v>-10065.319999999934</v>
      </c>
    </row>
    <row r="86" spans="1:33" x14ac:dyDescent="0.25">
      <c r="A86" s="2" t="s">
        <v>263</v>
      </c>
      <c r="B86" s="10">
        <f t="shared" ref="B86:AF86" si="10">B96-B76-B66-B56-B36-B26-B16-B6-B46</f>
        <v>0</v>
      </c>
      <c r="C86" s="10">
        <f t="shared" si="10"/>
        <v>0</v>
      </c>
      <c r="D86" s="10">
        <f t="shared" si="10"/>
        <v>0</v>
      </c>
      <c r="E86" s="10">
        <f t="shared" si="10"/>
        <v>0</v>
      </c>
      <c r="F86" s="10">
        <f t="shared" si="10"/>
        <v>0</v>
      </c>
      <c r="G86" s="10">
        <f t="shared" si="10"/>
        <v>1</v>
      </c>
      <c r="H86" s="10">
        <f t="shared" si="10"/>
        <v>23</v>
      </c>
      <c r="I86" s="10">
        <f t="shared" si="10"/>
        <v>0</v>
      </c>
      <c r="J86" s="10">
        <f t="shared" si="10"/>
        <v>-9.9999999999997868E-3</v>
      </c>
      <c r="K86" s="10">
        <f t="shared" si="10"/>
        <v>-9.9999999999909051E-3</v>
      </c>
      <c r="L86" s="10">
        <f t="shared" si="10"/>
        <v>0</v>
      </c>
      <c r="M86" s="10">
        <f t="shared" si="10"/>
        <v>0</v>
      </c>
      <c r="N86" s="10">
        <f t="shared" si="10"/>
        <v>0</v>
      </c>
      <c r="O86" s="10">
        <f t="shared" si="10"/>
        <v>0.43999999999999995</v>
      </c>
      <c r="P86" s="10">
        <f t="shared" si="10"/>
        <v>0</v>
      </c>
      <c r="Q86" s="10">
        <f t="shared" si="10"/>
        <v>1</v>
      </c>
      <c r="R86" s="10">
        <f t="shared" si="10"/>
        <v>0</v>
      </c>
      <c r="S86" s="10">
        <f t="shared" si="10"/>
        <v>383.50999999999931</v>
      </c>
      <c r="T86" s="10">
        <f t="shared" si="10"/>
        <v>0</v>
      </c>
      <c r="U86" s="10">
        <f t="shared" si="10"/>
        <v>0</v>
      </c>
      <c r="V86" s="10">
        <f t="shared" si="10"/>
        <v>-1</v>
      </c>
      <c r="W86" s="10">
        <f t="shared" si="10"/>
        <v>1</v>
      </c>
      <c r="X86" s="10">
        <f t="shared" si="10"/>
        <v>0</v>
      </c>
      <c r="Y86" s="10">
        <f t="shared" si="10"/>
        <v>0</v>
      </c>
      <c r="Z86" s="10">
        <f t="shared" si="10"/>
        <v>0</v>
      </c>
      <c r="AA86" s="10">
        <f t="shared" si="10"/>
        <v>0</v>
      </c>
      <c r="AB86" s="10">
        <f t="shared" si="10"/>
        <v>-1899</v>
      </c>
      <c r="AC86" s="10">
        <f t="shared" si="10"/>
        <v>864</v>
      </c>
      <c r="AD86" s="10">
        <f t="shared" si="10"/>
        <v>614</v>
      </c>
      <c r="AE86" s="10">
        <f t="shared" si="10"/>
        <v>403</v>
      </c>
      <c r="AF86" s="10">
        <f t="shared" si="10"/>
        <v>0</v>
      </c>
      <c r="AG86" s="10">
        <f t="shared" si="9"/>
        <v>390.92999999999938</v>
      </c>
    </row>
    <row r="87" spans="1:33" x14ac:dyDescent="0.25">
      <c r="A87" s="2" t="s">
        <v>264</v>
      </c>
      <c r="B87" s="10">
        <f t="shared" ref="B87:AF87" si="11">B97-B77-B67-B57-B37-B27-B17-B7-B47</f>
        <v>1230</v>
      </c>
      <c r="C87" s="10">
        <f t="shared" si="11"/>
        <v>4</v>
      </c>
      <c r="D87" s="10">
        <f t="shared" si="11"/>
        <v>0</v>
      </c>
      <c r="E87" s="10">
        <f t="shared" si="11"/>
        <v>-5544</v>
      </c>
      <c r="F87" s="10">
        <f t="shared" si="11"/>
        <v>52</v>
      </c>
      <c r="G87" s="10">
        <f t="shared" si="11"/>
        <v>36</v>
      </c>
      <c r="H87" s="10">
        <f t="shared" si="11"/>
        <v>2688</v>
      </c>
      <c r="I87" s="10">
        <f t="shared" si="11"/>
        <v>2037.91</v>
      </c>
      <c r="J87" s="10">
        <f t="shared" si="11"/>
        <v>24.470000000000084</v>
      </c>
      <c r="K87" s="10">
        <f t="shared" si="11"/>
        <v>1546.92</v>
      </c>
      <c r="L87" s="10">
        <f t="shared" si="11"/>
        <v>-3485</v>
      </c>
      <c r="M87" s="10">
        <f t="shared" si="11"/>
        <v>2977</v>
      </c>
      <c r="N87" s="10">
        <f t="shared" si="11"/>
        <v>998</v>
      </c>
      <c r="O87" s="10">
        <f t="shared" si="11"/>
        <v>22</v>
      </c>
      <c r="P87" s="10">
        <f t="shared" si="11"/>
        <v>145</v>
      </c>
      <c r="Q87" s="10">
        <f t="shared" si="11"/>
        <v>-2</v>
      </c>
      <c r="R87" s="10">
        <f t="shared" si="11"/>
        <v>0.55999999999994543</v>
      </c>
      <c r="S87" s="10">
        <f t="shared" si="11"/>
        <v>-802.49000000000524</v>
      </c>
      <c r="T87" s="10">
        <f t="shared" si="11"/>
        <v>-2</v>
      </c>
      <c r="U87" s="10">
        <f t="shared" si="11"/>
        <v>0</v>
      </c>
      <c r="V87" s="10">
        <f t="shared" si="11"/>
        <v>20</v>
      </c>
      <c r="W87" s="10">
        <f t="shared" si="11"/>
        <v>1547</v>
      </c>
      <c r="X87" s="10">
        <f t="shared" si="11"/>
        <v>29</v>
      </c>
      <c r="Y87" s="10">
        <f t="shared" si="11"/>
        <v>35</v>
      </c>
      <c r="Z87" s="10">
        <f t="shared" si="11"/>
        <v>17</v>
      </c>
      <c r="AA87" s="10">
        <f t="shared" si="11"/>
        <v>17</v>
      </c>
      <c r="AB87" s="10">
        <f t="shared" si="11"/>
        <v>-24144</v>
      </c>
      <c r="AC87" s="10">
        <f t="shared" si="11"/>
        <v>4790</v>
      </c>
      <c r="AD87" s="10">
        <f t="shared" si="11"/>
        <v>380</v>
      </c>
      <c r="AE87" s="10">
        <f t="shared" si="11"/>
        <v>490</v>
      </c>
      <c r="AF87" s="10">
        <f t="shared" si="11"/>
        <v>86</v>
      </c>
      <c r="AG87" s="10">
        <f t="shared" si="9"/>
        <v>-14806.630000000005</v>
      </c>
    </row>
    <row r="88" spans="1:33" s="8" customFormat="1" x14ac:dyDescent="0.25">
      <c r="A88" s="3" t="s">
        <v>265</v>
      </c>
      <c r="B88" s="11">
        <f t="shared" ref="B88:AF88" si="12">B98-B78-B68-B58-B38-B28-B18-B8-B48</f>
        <v>52</v>
      </c>
      <c r="C88" s="11">
        <f t="shared" si="12"/>
        <v>95</v>
      </c>
      <c r="D88" s="11">
        <f t="shared" si="12"/>
        <v>0</v>
      </c>
      <c r="E88" s="11">
        <f t="shared" si="12"/>
        <v>4754</v>
      </c>
      <c r="F88" s="11">
        <f t="shared" si="12"/>
        <v>267</v>
      </c>
      <c r="G88" s="11">
        <f t="shared" si="12"/>
        <v>248</v>
      </c>
      <c r="H88" s="11">
        <f t="shared" si="12"/>
        <v>3828</v>
      </c>
      <c r="I88" s="11">
        <f t="shared" si="12"/>
        <v>6241.02</v>
      </c>
      <c r="J88" s="11">
        <f t="shared" si="12"/>
        <v>438.07999999999947</v>
      </c>
      <c r="K88" s="11">
        <f t="shared" si="12"/>
        <v>3678.6900000000014</v>
      </c>
      <c r="L88" s="11">
        <f t="shared" si="12"/>
        <v>3195</v>
      </c>
      <c r="M88" s="11">
        <f t="shared" si="12"/>
        <v>4991</v>
      </c>
      <c r="N88" s="11">
        <f t="shared" si="12"/>
        <v>2790</v>
      </c>
      <c r="O88" s="11">
        <f t="shared" si="12"/>
        <v>19</v>
      </c>
      <c r="P88" s="11">
        <f t="shared" si="12"/>
        <v>410</v>
      </c>
      <c r="Q88" s="11">
        <f t="shared" si="12"/>
        <v>8</v>
      </c>
      <c r="R88" s="11">
        <f t="shared" si="12"/>
        <v>10.68999999999869</v>
      </c>
      <c r="S88" s="11">
        <f t="shared" si="12"/>
        <v>3450.0599999999831</v>
      </c>
      <c r="T88" s="11">
        <f t="shared" si="12"/>
        <v>65</v>
      </c>
      <c r="U88" s="11">
        <f t="shared" si="12"/>
        <v>0</v>
      </c>
      <c r="V88" s="11">
        <f t="shared" si="12"/>
        <v>169</v>
      </c>
      <c r="W88" s="11">
        <f t="shared" si="12"/>
        <v>843</v>
      </c>
      <c r="X88" s="11">
        <f t="shared" si="12"/>
        <v>52</v>
      </c>
      <c r="Y88" s="11">
        <f t="shared" si="12"/>
        <v>367</v>
      </c>
      <c r="Z88" s="11">
        <f t="shared" si="12"/>
        <v>144</v>
      </c>
      <c r="AA88" s="11">
        <f t="shared" si="12"/>
        <v>5</v>
      </c>
      <c r="AB88" s="11">
        <f t="shared" si="12"/>
        <v>-75572</v>
      </c>
      <c r="AC88" s="11">
        <f t="shared" si="12"/>
        <v>13878</v>
      </c>
      <c r="AD88" s="11">
        <f t="shared" si="12"/>
        <v>5326</v>
      </c>
      <c r="AE88" s="11">
        <f t="shared" si="12"/>
        <v>4955</v>
      </c>
      <c r="AF88" s="11">
        <f t="shared" si="12"/>
        <v>240</v>
      </c>
      <c r="AG88" s="11">
        <f t="shared" si="9"/>
        <v>-15052.460000000021</v>
      </c>
    </row>
    <row r="89" spans="1:33" x14ac:dyDescent="0.25">
      <c r="A89" s="2" t="s">
        <v>266</v>
      </c>
      <c r="B89" s="10">
        <f t="shared" ref="B89:AF89" si="13">B99-B79-B69-B59-B39-B29-B19-B9-B49</f>
        <v>699</v>
      </c>
      <c r="C89" s="10">
        <f t="shared" si="13"/>
        <v>274</v>
      </c>
      <c r="D89" s="10">
        <f t="shared" si="13"/>
        <v>0</v>
      </c>
      <c r="E89" s="10">
        <f t="shared" si="13"/>
        <v>40254</v>
      </c>
      <c r="F89" s="10">
        <f t="shared" si="13"/>
        <v>3915</v>
      </c>
      <c r="G89" s="10">
        <f t="shared" si="13"/>
        <v>1588</v>
      </c>
      <c r="H89" s="10">
        <f t="shared" si="13"/>
        <v>16050</v>
      </c>
      <c r="I89" s="10">
        <f t="shared" si="13"/>
        <v>688300.31</v>
      </c>
      <c r="J89" s="10">
        <f t="shared" si="13"/>
        <v>83.81999999999789</v>
      </c>
      <c r="K89" s="10">
        <f t="shared" si="13"/>
        <v>10570.639999999948</v>
      </c>
      <c r="L89" s="10">
        <f t="shared" si="13"/>
        <v>21606</v>
      </c>
      <c r="M89" s="10">
        <f t="shared" si="13"/>
        <v>59962</v>
      </c>
      <c r="N89" s="10">
        <f t="shared" si="13"/>
        <v>19319</v>
      </c>
      <c r="O89" s="10">
        <f t="shared" si="13"/>
        <v>327</v>
      </c>
      <c r="P89" s="10">
        <f t="shared" si="13"/>
        <v>2786</v>
      </c>
      <c r="Q89" s="10">
        <f t="shared" si="13"/>
        <v>4269</v>
      </c>
      <c r="R89" s="10">
        <f t="shared" si="13"/>
        <v>38.179999999998472</v>
      </c>
      <c r="S89" s="10">
        <f t="shared" si="13"/>
        <v>67308.289999999761</v>
      </c>
      <c r="T89" s="10">
        <f t="shared" si="13"/>
        <v>138</v>
      </c>
      <c r="U89" s="10">
        <f t="shared" si="13"/>
        <v>0</v>
      </c>
      <c r="V89" s="10">
        <f t="shared" si="13"/>
        <v>6869</v>
      </c>
      <c r="W89" s="10">
        <f t="shared" si="13"/>
        <v>10881</v>
      </c>
      <c r="X89" s="10">
        <f t="shared" si="13"/>
        <v>4576</v>
      </c>
      <c r="Y89" s="10">
        <f t="shared" si="13"/>
        <v>7739</v>
      </c>
      <c r="Z89" s="10">
        <f t="shared" si="13"/>
        <v>1860</v>
      </c>
      <c r="AA89" s="10">
        <f t="shared" si="13"/>
        <v>52</v>
      </c>
      <c r="AB89" s="10">
        <f t="shared" si="13"/>
        <v>-882911</v>
      </c>
      <c r="AC89" s="10">
        <f t="shared" si="13"/>
        <v>122394</v>
      </c>
      <c r="AD89" s="10">
        <f t="shared" si="13"/>
        <v>40217</v>
      </c>
      <c r="AE89" s="10">
        <f t="shared" si="13"/>
        <v>54871</v>
      </c>
      <c r="AF89" s="10">
        <f t="shared" si="13"/>
        <v>2683</v>
      </c>
      <c r="AG89" s="10">
        <f t="shared" si="9"/>
        <v>306719.23999999976</v>
      </c>
    </row>
    <row r="90" spans="1:33" ht="30" x14ac:dyDescent="0.25">
      <c r="A90" s="2" t="s">
        <v>267</v>
      </c>
      <c r="B90" s="10">
        <f t="shared" ref="B90:AF90" si="14">B100-B80-B70-B60-B40-B30-B20-B10-B50</f>
        <v>572</v>
      </c>
      <c r="C90" s="10">
        <f t="shared" si="14"/>
        <v>447</v>
      </c>
      <c r="D90" s="10">
        <f t="shared" si="14"/>
        <v>0</v>
      </c>
      <c r="E90" s="10">
        <f t="shared" si="14"/>
        <v>37779</v>
      </c>
      <c r="F90" s="10">
        <f t="shared" si="14"/>
        <v>3828</v>
      </c>
      <c r="G90" s="10">
        <f t="shared" si="14"/>
        <v>1501</v>
      </c>
      <c r="H90" s="10">
        <f t="shared" si="14"/>
        <v>9839</v>
      </c>
      <c r="I90" s="10">
        <f t="shared" si="14"/>
        <v>699296.58</v>
      </c>
      <c r="J90" s="10">
        <f t="shared" si="14"/>
        <v>71.410000000000309</v>
      </c>
      <c r="K90" s="10">
        <f t="shared" si="14"/>
        <v>11045.879999999956</v>
      </c>
      <c r="L90" s="10">
        <f t="shared" si="14"/>
        <v>-20354</v>
      </c>
      <c r="M90" s="10">
        <f t="shared" si="14"/>
        <v>56892</v>
      </c>
      <c r="N90" s="10">
        <f t="shared" si="14"/>
        <v>14480</v>
      </c>
      <c r="O90" s="10">
        <f t="shared" si="14"/>
        <v>310</v>
      </c>
      <c r="P90" s="10">
        <f t="shared" si="14"/>
        <v>2620</v>
      </c>
      <c r="Q90" s="10">
        <f t="shared" si="14"/>
        <v>-8149</v>
      </c>
      <c r="R90" s="10">
        <f t="shared" si="14"/>
        <v>44.950000000000728</v>
      </c>
      <c r="S90" s="10">
        <f t="shared" si="14"/>
        <v>62322.209999999803</v>
      </c>
      <c r="T90" s="10">
        <f t="shared" si="14"/>
        <v>-141</v>
      </c>
      <c r="U90" s="10">
        <f t="shared" si="14"/>
        <v>0</v>
      </c>
      <c r="V90" s="10">
        <f t="shared" si="14"/>
        <v>6475</v>
      </c>
      <c r="W90" s="10">
        <f t="shared" si="14"/>
        <v>-682071</v>
      </c>
      <c r="X90" s="10">
        <f t="shared" si="14"/>
        <v>4424</v>
      </c>
      <c r="Y90" s="10">
        <f t="shared" si="14"/>
        <v>7051</v>
      </c>
      <c r="Z90" s="10">
        <f t="shared" si="14"/>
        <v>1923</v>
      </c>
      <c r="AA90" s="10">
        <f t="shared" si="14"/>
        <v>65</v>
      </c>
      <c r="AB90" s="10">
        <f t="shared" si="14"/>
        <v>-819960</v>
      </c>
      <c r="AC90" s="10">
        <f t="shared" si="14"/>
        <v>115546</v>
      </c>
      <c r="AD90" s="10">
        <f t="shared" si="14"/>
        <v>37653</v>
      </c>
      <c r="AE90" s="10">
        <f t="shared" si="14"/>
        <v>55057</v>
      </c>
      <c r="AF90" s="10">
        <f t="shared" si="14"/>
        <v>-172815</v>
      </c>
      <c r="AG90" s="10">
        <f t="shared" si="9"/>
        <v>-574246.9700000002</v>
      </c>
    </row>
    <row r="91" spans="1:33" s="8" customFormat="1" x14ac:dyDescent="0.25">
      <c r="A91" s="3" t="s">
        <v>268</v>
      </c>
      <c r="B91" s="11">
        <f>B101-B81-B71-B61-B51-B41-B31-B21-B11</f>
        <v>179</v>
      </c>
      <c r="C91" s="11">
        <f t="shared" ref="C91:AF91" si="15">C101-C81-C71-C61-C51-C41-C31-C21-C11</f>
        <v>-78</v>
      </c>
      <c r="D91" s="11">
        <f t="shared" si="15"/>
        <v>0</v>
      </c>
      <c r="E91" s="11">
        <f t="shared" si="15"/>
        <v>7229</v>
      </c>
      <c r="F91" s="11">
        <f t="shared" si="15"/>
        <v>354</v>
      </c>
      <c r="G91" s="11">
        <f t="shared" si="15"/>
        <v>333</v>
      </c>
      <c r="H91" s="11">
        <f t="shared" si="15"/>
        <v>10039</v>
      </c>
      <c r="I91" s="11">
        <f t="shared" si="15"/>
        <v>-4755.25</v>
      </c>
      <c r="J91" s="11">
        <f t="shared" si="15"/>
        <v>450.49000000000069</v>
      </c>
      <c r="K91" s="11">
        <f t="shared" si="15"/>
        <v>3203.4399999999987</v>
      </c>
      <c r="L91" s="11">
        <f t="shared" si="15"/>
        <v>4447</v>
      </c>
      <c r="M91" s="11">
        <f t="shared" si="15"/>
        <v>8061</v>
      </c>
      <c r="N91" s="11">
        <f t="shared" si="15"/>
        <v>7629</v>
      </c>
      <c r="O91" s="11">
        <f t="shared" si="15"/>
        <v>34</v>
      </c>
      <c r="P91" s="11">
        <f t="shared" si="15"/>
        <v>575</v>
      </c>
      <c r="Q91" s="11">
        <f t="shared" si="15"/>
        <v>3860</v>
      </c>
      <c r="R91" s="11">
        <f t="shared" si="15"/>
        <v>3.930000000000291</v>
      </c>
      <c r="S91" s="11">
        <f t="shared" si="15"/>
        <v>8436.1499999999651</v>
      </c>
      <c r="T91" s="11">
        <f t="shared" si="15"/>
        <v>60</v>
      </c>
      <c r="U91" s="11">
        <f t="shared" si="15"/>
        <v>-1</v>
      </c>
      <c r="V91" s="11">
        <f t="shared" si="15"/>
        <v>562</v>
      </c>
      <c r="W91" s="11">
        <f t="shared" si="15"/>
        <v>1603</v>
      </c>
      <c r="X91" s="11">
        <f t="shared" si="15"/>
        <v>206</v>
      </c>
      <c r="Y91" s="11">
        <f t="shared" si="15"/>
        <v>1055</v>
      </c>
      <c r="Z91" s="11">
        <f t="shared" si="15"/>
        <v>79</v>
      </c>
      <c r="AA91" s="11">
        <f t="shared" si="15"/>
        <v>-8</v>
      </c>
      <c r="AB91" s="11">
        <f t="shared" si="15"/>
        <v>-138526</v>
      </c>
      <c r="AC91" s="11">
        <f t="shared" si="15"/>
        <v>20726</v>
      </c>
      <c r="AD91" s="11">
        <f t="shared" si="15"/>
        <v>7891</v>
      </c>
      <c r="AE91" s="11">
        <f t="shared" si="15"/>
        <v>4767</v>
      </c>
      <c r="AF91" s="11">
        <f t="shared" si="15"/>
        <v>194</v>
      </c>
      <c r="AG91" s="11">
        <f t="shared" si="9"/>
        <v>-51391.240000000034</v>
      </c>
    </row>
    <row r="92" spans="1:33" x14ac:dyDescent="0.25">
      <c r="A92" s="6"/>
    </row>
    <row r="93" spans="1:33" x14ac:dyDescent="0.25">
      <c r="A93" s="27" t="s">
        <v>45</v>
      </c>
    </row>
    <row r="94" spans="1:33" x14ac:dyDescent="0.25">
      <c r="A94" s="3" t="s">
        <v>0</v>
      </c>
      <c r="B94" s="19" t="s">
        <v>1</v>
      </c>
      <c r="C94" s="19" t="s">
        <v>240</v>
      </c>
      <c r="D94" s="19" t="s">
        <v>3</v>
      </c>
      <c r="E94" s="19" t="s">
        <v>4</v>
      </c>
      <c r="F94" s="19" t="s">
        <v>241</v>
      </c>
      <c r="G94" s="19" t="s">
        <v>242</v>
      </c>
      <c r="H94" s="19" t="s">
        <v>251</v>
      </c>
      <c r="I94" s="19" t="s">
        <v>7</v>
      </c>
      <c r="J94" s="19" t="s">
        <v>6</v>
      </c>
      <c r="K94" s="19" t="s">
        <v>8</v>
      </c>
      <c r="L94" s="19" t="s">
        <v>9</v>
      </c>
      <c r="M94" s="19" t="s">
        <v>10</v>
      </c>
      <c r="N94" s="19" t="s">
        <v>11</v>
      </c>
      <c r="O94" s="19" t="s">
        <v>12</v>
      </c>
      <c r="P94" s="19" t="s">
        <v>13</v>
      </c>
      <c r="Q94" s="19" t="s">
        <v>14</v>
      </c>
      <c r="R94" s="19" t="s">
        <v>243</v>
      </c>
      <c r="S94" s="19" t="s">
        <v>15</v>
      </c>
      <c r="T94" s="19" t="s">
        <v>244</v>
      </c>
      <c r="U94" s="19" t="s">
        <v>250</v>
      </c>
      <c r="V94" s="19" t="s">
        <v>239</v>
      </c>
      <c r="W94" s="19" t="s">
        <v>245</v>
      </c>
      <c r="X94" s="19" t="s">
        <v>18</v>
      </c>
      <c r="Y94" s="19" t="s">
        <v>19</v>
      </c>
      <c r="Z94" s="19" t="s">
        <v>20</v>
      </c>
      <c r="AA94" s="19" t="s">
        <v>21</v>
      </c>
      <c r="AB94" s="19" t="s">
        <v>22</v>
      </c>
      <c r="AC94" s="19" t="s">
        <v>246</v>
      </c>
      <c r="AD94" s="19" t="s">
        <v>247</v>
      </c>
      <c r="AE94" s="19" t="s">
        <v>23</v>
      </c>
      <c r="AF94" s="19" t="s">
        <v>24</v>
      </c>
      <c r="AG94" s="19" t="s">
        <v>25</v>
      </c>
    </row>
    <row r="95" spans="1:33" x14ac:dyDescent="0.25">
      <c r="A95" s="2" t="s">
        <v>262</v>
      </c>
      <c r="B95" s="10">
        <v>14540</v>
      </c>
      <c r="C95" s="10">
        <v>26511</v>
      </c>
      <c r="D95" s="10">
        <v>162923</v>
      </c>
      <c r="E95" s="10">
        <v>173147</v>
      </c>
      <c r="F95" s="10">
        <v>50857</v>
      </c>
      <c r="G95" s="10">
        <v>49635</v>
      </c>
      <c r="H95" s="10">
        <v>-11061</v>
      </c>
      <c r="I95" s="10">
        <v>10393.219999999999</v>
      </c>
      <c r="J95" s="10">
        <v>5648.48</v>
      </c>
      <c r="K95" s="10">
        <v>58764.49</v>
      </c>
      <c r="L95" s="10">
        <v>190857</v>
      </c>
      <c r="M95" s="10">
        <v>238894</v>
      </c>
      <c r="N95" s="10">
        <v>143303</v>
      </c>
      <c r="O95" s="10">
        <v>9148</v>
      </c>
      <c r="P95" s="10">
        <v>17692</v>
      </c>
      <c r="Q95" s="10">
        <v>14923</v>
      </c>
      <c r="R95" s="10">
        <v>15457.93</v>
      </c>
      <c r="S95" s="10">
        <v>284161.09000000003</v>
      </c>
      <c r="T95" s="10">
        <v>1240</v>
      </c>
      <c r="U95" s="10">
        <v>35803</v>
      </c>
      <c r="V95" s="10">
        <v>4775</v>
      </c>
      <c r="W95" s="10">
        <v>132536</v>
      </c>
      <c r="X95" s="10">
        <v>41457</v>
      </c>
      <c r="Y95" s="10">
        <v>120546</v>
      </c>
      <c r="Z95" s="10">
        <v>21775</v>
      </c>
      <c r="AA95" s="10">
        <v>184063</v>
      </c>
      <c r="AB95" s="10">
        <v>6</v>
      </c>
      <c r="AC95" s="10">
        <v>710973</v>
      </c>
      <c r="AD95" s="10">
        <v>262637</v>
      </c>
      <c r="AE95" s="10">
        <v>320547</v>
      </c>
      <c r="AF95" s="10">
        <v>74429</v>
      </c>
      <c r="AG95" s="10">
        <f t="shared" ref="AG95:AG101" si="16">SUM(B95:AF95)</f>
        <v>3366581.21</v>
      </c>
    </row>
    <row r="96" spans="1:33" x14ac:dyDescent="0.25">
      <c r="A96" s="2" t="s">
        <v>263</v>
      </c>
      <c r="B96" s="10"/>
      <c r="C96" s="10"/>
      <c r="D96" s="10">
        <v>0</v>
      </c>
      <c r="E96" s="10">
        <v>59</v>
      </c>
      <c r="F96" s="10">
        <v>1889</v>
      </c>
      <c r="G96" s="10">
        <v>1</v>
      </c>
      <c r="H96" s="10">
        <v>43903</v>
      </c>
      <c r="I96" s="10"/>
      <c r="J96" s="10">
        <v>7.75</v>
      </c>
      <c r="K96" s="10">
        <v>130.09</v>
      </c>
      <c r="L96" s="10">
        <v>2021</v>
      </c>
      <c r="M96" s="10">
        <v>2739</v>
      </c>
      <c r="N96" s="10">
        <v>-1153</v>
      </c>
      <c r="O96" s="10">
        <v>2</v>
      </c>
      <c r="P96" s="10">
        <v>0</v>
      </c>
      <c r="Q96" s="10">
        <v>601</v>
      </c>
      <c r="R96" s="10"/>
      <c r="S96" s="10">
        <v>5725.44</v>
      </c>
      <c r="T96" s="10"/>
      <c r="U96" s="10"/>
      <c r="V96" s="10">
        <v>34</v>
      </c>
      <c r="W96" s="10">
        <v>527</v>
      </c>
      <c r="X96" s="10">
        <v>755</v>
      </c>
      <c r="Y96" s="10">
        <v>58</v>
      </c>
      <c r="Z96" s="10">
        <v>0</v>
      </c>
      <c r="AA96" s="10"/>
      <c r="AB96" s="10"/>
      <c r="AC96" s="10">
        <v>18609</v>
      </c>
      <c r="AD96" s="10">
        <v>13929</v>
      </c>
      <c r="AE96" s="10">
        <v>3808</v>
      </c>
      <c r="AF96" s="10">
        <v>3</v>
      </c>
      <c r="AG96" s="10">
        <f t="shared" si="16"/>
        <v>93648.28</v>
      </c>
    </row>
    <row r="97" spans="1:33" x14ac:dyDescent="0.25">
      <c r="A97" s="2" t="s">
        <v>264</v>
      </c>
      <c r="B97" s="10">
        <v>7177</v>
      </c>
      <c r="C97" s="10">
        <v>5184</v>
      </c>
      <c r="D97" s="10">
        <v>99992</v>
      </c>
      <c r="E97" s="10">
        <v>-66358</v>
      </c>
      <c r="F97" s="10">
        <v>13875</v>
      </c>
      <c r="G97" s="10">
        <v>13569</v>
      </c>
      <c r="H97" s="10">
        <v>6328</v>
      </c>
      <c r="I97" s="10">
        <v>2037.91</v>
      </c>
      <c r="J97" s="10">
        <v>1012.5</v>
      </c>
      <c r="K97" s="10">
        <v>23740.59</v>
      </c>
      <c r="L97" s="10">
        <v>-129130</v>
      </c>
      <c r="M97" s="10">
        <v>58416</v>
      </c>
      <c r="N97" s="10">
        <v>49954</v>
      </c>
      <c r="O97" s="10">
        <v>2249</v>
      </c>
      <c r="P97" s="10">
        <v>1278</v>
      </c>
      <c r="Q97" s="10">
        <v>-6718</v>
      </c>
      <c r="R97" s="10">
        <v>776.05</v>
      </c>
      <c r="S97" s="10">
        <v>35668.71</v>
      </c>
      <c r="T97" s="10">
        <v>-90</v>
      </c>
      <c r="U97" s="10">
        <v>7688</v>
      </c>
      <c r="V97" s="10">
        <v>327</v>
      </c>
      <c r="W97" s="10">
        <v>62592</v>
      </c>
      <c r="X97" s="10">
        <v>8875</v>
      </c>
      <c r="Y97" s="10">
        <v>66868</v>
      </c>
      <c r="Z97" s="10">
        <v>1682</v>
      </c>
      <c r="AA97" s="10">
        <v>9246</v>
      </c>
      <c r="AB97" s="10">
        <v>-1</v>
      </c>
      <c r="AC97" s="10">
        <v>74485</v>
      </c>
      <c r="AD97" s="10">
        <v>21282</v>
      </c>
      <c r="AE97" s="10">
        <v>51088</v>
      </c>
      <c r="AF97" s="10">
        <v>32797</v>
      </c>
      <c r="AG97" s="10">
        <f t="shared" si="16"/>
        <v>455890.76</v>
      </c>
    </row>
    <row r="98" spans="1:33" s="8" customFormat="1" x14ac:dyDescent="0.25">
      <c r="A98" s="3" t="s">
        <v>265</v>
      </c>
      <c r="B98" s="11">
        <v>7363</v>
      </c>
      <c r="C98" s="11">
        <v>21327</v>
      </c>
      <c r="D98" s="11">
        <v>62931</v>
      </c>
      <c r="E98" s="11">
        <v>106849</v>
      </c>
      <c r="F98" s="11">
        <v>38871</v>
      </c>
      <c r="G98" s="11">
        <v>36066</v>
      </c>
      <c r="H98" s="11">
        <v>26514</v>
      </c>
      <c r="I98" s="11">
        <v>6241.02</v>
      </c>
      <c r="J98" s="11">
        <v>4643.7299999999996</v>
      </c>
      <c r="K98" s="11">
        <v>35153.99</v>
      </c>
      <c r="L98" s="11">
        <v>63748</v>
      </c>
      <c r="M98" s="11">
        <v>183217</v>
      </c>
      <c r="N98" s="11">
        <v>92196</v>
      </c>
      <c r="O98" s="11">
        <v>6900</v>
      </c>
      <c r="P98" s="11">
        <v>16414</v>
      </c>
      <c r="Q98" s="11">
        <v>8805</v>
      </c>
      <c r="R98" s="11">
        <v>14681.88</v>
      </c>
      <c r="S98" s="11">
        <v>254217.82</v>
      </c>
      <c r="T98" s="11">
        <v>1149</v>
      </c>
      <c r="U98" s="11">
        <v>28115</v>
      </c>
      <c r="V98" s="11">
        <v>4482</v>
      </c>
      <c r="W98" s="11">
        <v>70471</v>
      </c>
      <c r="X98" s="11">
        <v>33337</v>
      </c>
      <c r="Y98" s="11">
        <v>53736</v>
      </c>
      <c r="Z98" s="11">
        <v>20093</v>
      </c>
      <c r="AA98" s="11">
        <v>174818</v>
      </c>
      <c r="AB98" s="11">
        <v>7</v>
      </c>
      <c r="AC98" s="11">
        <v>655097</v>
      </c>
      <c r="AD98" s="11">
        <v>255284</v>
      </c>
      <c r="AE98" s="11">
        <v>273267</v>
      </c>
      <c r="AF98" s="11">
        <v>41635</v>
      </c>
      <c r="AG98" s="11">
        <f t="shared" si="16"/>
        <v>2597630.44</v>
      </c>
    </row>
    <row r="99" spans="1:33" x14ac:dyDescent="0.25">
      <c r="A99" s="2" t="s">
        <v>266</v>
      </c>
      <c r="B99" s="10">
        <v>24250</v>
      </c>
      <c r="C99" s="10">
        <v>16914</v>
      </c>
      <c r="D99" s="10">
        <v>798539</v>
      </c>
      <c r="E99" s="10">
        <v>1133393</v>
      </c>
      <c r="F99" s="10">
        <v>58575</v>
      </c>
      <c r="G99" s="10">
        <v>730765</v>
      </c>
      <c r="H99" s="10">
        <v>446950</v>
      </c>
      <c r="I99" s="10">
        <v>688300.31</v>
      </c>
      <c r="J99" s="10">
        <v>17163.599999999999</v>
      </c>
      <c r="K99" s="10">
        <v>280163.43</v>
      </c>
      <c r="L99" s="10">
        <v>768989</v>
      </c>
      <c r="M99" s="10">
        <v>1892976</v>
      </c>
      <c r="N99" s="10">
        <v>770570</v>
      </c>
      <c r="O99" s="10">
        <v>51619</v>
      </c>
      <c r="P99" s="10">
        <v>139181</v>
      </c>
      <c r="Q99" s="10">
        <v>213015</v>
      </c>
      <c r="R99" s="10">
        <v>10777.05</v>
      </c>
      <c r="S99" s="10">
        <v>2045270.21</v>
      </c>
      <c r="T99" s="10">
        <v>13610</v>
      </c>
      <c r="U99" s="10">
        <v>28164</v>
      </c>
      <c r="V99" s="10">
        <v>41271</v>
      </c>
      <c r="W99" s="10">
        <v>811463</v>
      </c>
      <c r="X99" s="10">
        <v>457657</v>
      </c>
      <c r="Y99" s="10">
        <v>443533</v>
      </c>
      <c r="Z99" s="10">
        <v>766042</v>
      </c>
      <c r="AA99" s="10">
        <v>97299</v>
      </c>
      <c r="AB99" s="10">
        <v>2623</v>
      </c>
      <c r="AC99" s="10">
        <v>3197681</v>
      </c>
      <c r="AD99" s="10">
        <v>1728706</v>
      </c>
      <c r="AE99" s="10">
        <v>2485774</v>
      </c>
      <c r="AF99" s="10">
        <v>167757</v>
      </c>
      <c r="AG99" s="10">
        <f t="shared" si="16"/>
        <v>20328990.600000001</v>
      </c>
    </row>
    <row r="100" spans="1:33" ht="30" x14ac:dyDescent="0.25">
      <c r="A100" s="2" t="s">
        <v>267</v>
      </c>
      <c r="B100" s="10">
        <v>20469</v>
      </c>
      <c r="C100" s="10">
        <v>14729</v>
      </c>
      <c r="D100" s="10">
        <v>788439</v>
      </c>
      <c r="E100" s="10">
        <v>1095920</v>
      </c>
      <c r="F100" s="10">
        <v>53631</v>
      </c>
      <c r="G100" s="10">
        <v>700460</v>
      </c>
      <c r="H100" s="10">
        <v>388591</v>
      </c>
      <c r="I100" s="10">
        <v>699296.58</v>
      </c>
      <c r="J100" s="10">
        <v>15418.9</v>
      </c>
      <c r="K100" s="10">
        <v>276543.81</v>
      </c>
      <c r="L100" s="10">
        <v>-698274</v>
      </c>
      <c r="M100" s="10">
        <v>1826206</v>
      </c>
      <c r="N100" s="10">
        <v>727766</v>
      </c>
      <c r="O100" s="10">
        <v>48347</v>
      </c>
      <c r="P100" s="10">
        <v>131437</v>
      </c>
      <c r="Q100" s="10">
        <v>-200655</v>
      </c>
      <c r="R100" s="10">
        <v>10625.5</v>
      </c>
      <c r="S100" s="10">
        <v>2024056.99</v>
      </c>
      <c r="T100" s="10">
        <v>-12805</v>
      </c>
      <c r="U100" s="10">
        <v>26861</v>
      </c>
      <c r="V100" s="10">
        <v>38659</v>
      </c>
      <c r="W100" s="10"/>
      <c r="X100" s="10">
        <v>443394</v>
      </c>
      <c r="Y100" s="10">
        <v>428253</v>
      </c>
      <c r="Z100" s="10">
        <v>754495</v>
      </c>
      <c r="AA100" s="10">
        <v>94006</v>
      </c>
      <c r="AB100" s="10">
        <v>2617</v>
      </c>
      <c r="AC100" s="10">
        <v>3177380</v>
      </c>
      <c r="AD100" s="10">
        <v>1657562</v>
      </c>
      <c r="AE100" s="10">
        <v>2428939</v>
      </c>
      <c r="AF100" s="10">
        <v>4788</v>
      </c>
      <c r="AG100" s="10">
        <f t="shared" si="16"/>
        <v>16967156.780000001</v>
      </c>
    </row>
    <row r="101" spans="1:33" s="8" customFormat="1" x14ac:dyDescent="0.25">
      <c r="A101" s="3" t="s">
        <v>268</v>
      </c>
      <c r="B101" s="11">
        <v>11144</v>
      </c>
      <c r="C101" s="11">
        <v>23511</v>
      </c>
      <c r="D101" s="11">
        <v>73031</v>
      </c>
      <c r="E101" s="11">
        <v>144322</v>
      </c>
      <c r="F101" s="11">
        <v>43815</v>
      </c>
      <c r="G101" s="11">
        <v>66371</v>
      </c>
      <c r="H101" s="11">
        <v>84873</v>
      </c>
      <c r="I101" s="11">
        <v>-4755.25</v>
      </c>
      <c r="J101" s="11">
        <v>6388.43</v>
      </c>
      <c r="K101" s="11">
        <v>38773.61</v>
      </c>
      <c r="L101" s="11">
        <v>134463</v>
      </c>
      <c r="M101" s="11">
        <v>249987</v>
      </c>
      <c r="N101" s="11">
        <v>135000</v>
      </c>
      <c r="O101" s="11">
        <v>10172</v>
      </c>
      <c r="P101" s="11">
        <v>24158</v>
      </c>
      <c r="Q101" s="11">
        <v>21165</v>
      </c>
      <c r="R101" s="11">
        <v>14833.43</v>
      </c>
      <c r="S101" s="11">
        <v>275431.03999999998</v>
      </c>
      <c r="T101" s="11">
        <v>1954</v>
      </c>
      <c r="U101" s="11">
        <v>29418</v>
      </c>
      <c r="V101" s="11">
        <v>7095</v>
      </c>
      <c r="W101" s="11">
        <v>99563</v>
      </c>
      <c r="X101" s="11">
        <v>47601</v>
      </c>
      <c r="Y101" s="11">
        <v>69015</v>
      </c>
      <c r="Z101" s="11">
        <v>31639</v>
      </c>
      <c r="AA101" s="11">
        <v>178111</v>
      </c>
      <c r="AB101" s="11">
        <v>12</v>
      </c>
      <c r="AC101" s="11">
        <v>675398</v>
      </c>
      <c r="AD101" s="11">
        <v>326428</v>
      </c>
      <c r="AE101" s="11">
        <v>330101</v>
      </c>
      <c r="AF101" s="11">
        <v>29058</v>
      </c>
      <c r="AG101" s="11">
        <f t="shared" si="16"/>
        <v>3178076.26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" sqref="B1"/>
    </sheetView>
  </sheetViews>
  <sheetFormatPr defaultRowHeight="15" x14ac:dyDescent="0.25"/>
  <cols>
    <col min="1" max="1" width="33.14062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9" t="s">
        <v>187</v>
      </c>
    </row>
    <row r="2" spans="1:33" x14ac:dyDescent="0.25">
      <c r="A2" s="7" t="s">
        <v>103</v>
      </c>
    </row>
    <row r="3" spans="1:33" x14ac:dyDescent="0.25">
      <c r="A3" s="26" t="s">
        <v>188</v>
      </c>
    </row>
    <row r="4" spans="1:33" x14ac:dyDescent="0.25">
      <c r="A4" s="3" t="s">
        <v>0</v>
      </c>
      <c r="B4" s="19" t="s">
        <v>1</v>
      </c>
      <c r="C4" s="19" t="s">
        <v>240</v>
      </c>
      <c r="D4" s="19" t="s">
        <v>3</v>
      </c>
      <c r="E4" s="19" t="s">
        <v>4</v>
      </c>
      <c r="F4" s="19" t="s">
        <v>241</v>
      </c>
      <c r="G4" s="19" t="s">
        <v>242</v>
      </c>
      <c r="H4" s="19" t="s">
        <v>251</v>
      </c>
      <c r="I4" s="19" t="s">
        <v>7</v>
      </c>
      <c r="J4" s="19" t="s">
        <v>6</v>
      </c>
      <c r="K4" s="19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9" t="s">
        <v>13</v>
      </c>
      <c r="Q4" s="19" t="s">
        <v>14</v>
      </c>
      <c r="R4" s="19" t="s">
        <v>243</v>
      </c>
      <c r="S4" s="19" t="s">
        <v>15</v>
      </c>
      <c r="T4" s="19" t="s">
        <v>244</v>
      </c>
      <c r="U4" s="19" t="s">
        <v>250</v>
      </c>
      <c r="V4" s="19" t="s">
        <v>239</v>
      </c>
      <c r="W4" s="19" t="s">
        <v>245</v>
      </c>
      <c r="X4" s="19" t="s">
        <v>18</v>
      </c>
      <c r="Y4" s="19" t="s">
        <v>19</v>
      </c>
      <c r="Z4" s="19" t="s">
        <v>20</v>
      </c>
      <c r="AA4" s="19" t="s">
        <v>21</v>
      </c>
      <c r="AB4" s="19" t="s">
        <v>22</v>
      </c>
      <c r="AC4" s="19" t="s">
        <v>246</v>
      </c>
      <c r="AD4" s="19" t="s">
        <v>247</v>
      </c>
      <c r="AE4" s="19" t="s">
        <v>23</v>
      </c>
      <c r="AF4" s="19" t="s">
        <v>24</v>
      </c>
      <c r="AG4" s="19" t="s">
        <v>25</v>
      </c>
    </row>
    <row r="5" spans="1:33" x14ac:dyDescent="0.25">
      <c r="A5" s="10" t="s">
        <v>269</v>
      </c>
      <c r="B5" s="10"/>
      <c r="C5" s="10"/>
      <c r="D5" s="10"/>
      <c r="E5" s="10">
        <v>4538</v>
      </c>
      <c r="F5" s="10"/>
      <c r="G5" s="10">
        <v>1681</v>
      </c>
      <c r="H5" s="10">
        <v>847</v>
      </c>
      <c r="I5" s="10"/>
      <c r="J5" s="10">
        <v>86.11</v>
      </c>
      <c r="K5" s="10">
        <v>1296.56</v>
      </c>
      <c r="L5" s="10">
        <v>4417</v>
      </c>
      <c r="M5" s="10">
        <v>6421</v>
      </c>
      <c r="N5" s="10">
        <v>2486</v>
      </c>
      <c r="O5" s="10">
        <v>137.29</v>
      </c>
      <c r="P5" s="10">
        <v>292</v>
      </c>
      <c r="Q5" s="10">
        <v>366</v>
      </c>
      <c r="R5" s="10"/>
      <c r="S5" s="10"/>
      <c r="T5" s="10">
        <v>13</v>
      </c>
      <c r="U5" s="10"/>
      <c r="V5" s="10">
        <v>87</v>
      </c>
      <c r="W5" s="10">
        <v>3405</v>
      </c>
      <c r="X5" s="10">
        <v>986</v>
      </c>
      <c r="Y5" s="10">
        <v>4140</v>
      </c>
      <c r="Z5" s="10">
        <v>144</v>
      </c>
      <c r="AA5" s="10"/>
      <c r="AB5" s="10">
        <v>4575</v>
      </c>
      <c r="AC5" s="10"/>
      <c r="AD5" s="10">
        <v>4391</v>
      </c>
      <c r="AE5" s="10"/>
      <c r="AF5" s="10">
        <v>503</v>
      </c>
      <c r="AG5" s="11">
        <f t="shared" ref="AG5:AG11" si="0">SUM(B5:AF5)</f>
        <v>40811.96</v>
      </c>
    </row>
    <row r="6" spans="1:33" x14ac:dyDescent="0.25">
      <c r="A6" s="10" t="s">
        <v>270</v>
      </c>
      <c r="B6" s="10"/>
      <c r="C6" s="10"/>
      <c r="D6" s="10"/>
      <c r="E6" s="10">
        <v>743</v>
      </c>
      <c r="F6" s="10"/>
      <c r="G6" s="10">
        <v>17</v>
      </c>
      <c r="H6" s="10">
        <v>340</v>
      </c>
      <c r="I6" s="10"/>
      <c r="J6" s="10">
        <v>26.93</v>
      </c>
      <c r="K6" s="10">
        <v>137.4</v>
      </c>
      <c r="L6" s="10">
        <v>1281</v>
      </c>
      <c r="M6" s="10">
        <v>1774</v>
      </c>
      <c r="N6" s="10">
        <v>542</v>
      </c>
      <c r="O6" s="10">
        <v>28.79</v>
      </c>
      <c r="P6" s="10">
        <v>51</v>
      </c>
      <c r="Q6" s="10">
        <v>127</v>
      </c>
      <c r="R6" s="10"/>
      <c r="S6" s="10"/>
      <c r="T6" s="10"/>
      <c r="U6" s="10"/>
      <c r="V6" s="10">
        <v>12</v>
      </c>
      <c r="W6" s="10">
        <v>673</v>
      </c>
      <c r="X6" s="10">
        <v>306</v>
      </c>
      <c r="Y6" s="10">
        <v>747</v>
      </c>
      <c r="Z6" s="10">
        <v>16</v>
      </c>
      <c r="AA6" s="10"/>
      <c r="AB6" s="10">
        <v>1006</v>
      </c>
      <c r="AC6" s="10"/>
      <c r="AD6" s="10">
        <v>540</v>
      </c>
      <c r="AE6" s="10"/>
      <c r="AF6" s="10">
        <v>5</v>
      </c>
      <c r="AG6" s="11">
        <f t="shared" si="0"/>
        <v>8373.119999999999</v>
      </c>
    </row>
    <row r="7" spans="1:33" x14ac:dyDescent="0.25">
      <c r="A7" s="10" t="s">
        <v>271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>
        <v>0</v>
      </c>
      <c r="AE7" s="10"/>
      <c r="AF7" s="10"/>
      <c r="AG7" s="11">
        <f t="shared" si="0"/>
        <v>0</v>
      </c>
    </row>
    <row r="8" spans="1:33" s="8" customFormat="1" x14ac:dyDescent="0.25">
      <c r="A8" s="11" t="s">
        <v>272</v>
      </c>
      <c r="B8" s="11"/>
      <c r="C8" s="11"/>
      <c r="D8" s="11"/>
      <c r="E8" s="11">
        <v>5281</v>
      </c>
      <c r="F8" s="11"/>
      <c r="G8" s="11">
        <v>1698</v>
      </c>
      <c r="H8" s="11">
        <v>1187</v>
      </c>
      <c r="I8" s="11"/>
      <c r="J8" s="11">
        <v>113.04</v>
      </c>
      <c r="K8" s="11">
        <v>1433.96</v>
      </c>
      <c r="L8" s="11">
        <v>5697</v>
      </c>
      <c r="M8" s="11">
        <v>8195</v>
      </c>
      <c r="N8" s="11">
        <v>3028</v>
      </c>
      <c r="O8" s="11">
        <v>166.08</v>
      </c>
      <c r="P8" s="11">
        <v>343</v>
      </c>
      <c r="Q8" s="11">
        <v>494</v>
      </c>
      <c r="R8" s="11"/>
      <c r="S8" s="11">
        <v>4188</v>
      </c>
      <c r="T8" s="11">
        <v>13</v>
      </c>
      <c r="U8" s="11"/>
      <c r="V8" s="11">
        <v>98</v>
      </c>
      <c r="W8" s="11">
        <v>4077</v>
      </c>
      <c r="X8" s="11">
        <v>1292</v>
      </c>
      <c r="Y8" s="11">
        <v>4886</v>
      </c>
      <c r="Z8" s="11">
        <v>161</v>
      </c>
      <c r="AA8" s="11"/>
      <c r="AB8" s="11">
        <v>5580</v>
      </c>
      <c r="AC8" s="11">
        <v>17163</v>
      </c>
      <c r="AD8" s="11">
        <v>4931</v>
      </c>
      <c r="AE8" s="11">
        <v>5768</v>
      </c>
      <c r="AF8" s="11">
        <v>508</v>
      </c>
      <c r="AG8" s="11">
        <f t="shared" si="0"/>
        <v>76301.08</v>
      </c>
    </row>
    <row r="9" spans="1:33" x14ac:dyDescent="0.25">
      <c r="A9" s="10" t="s">
        <v>273</v>
      </c>
      <c r="B9" s="10"/>
      <c r="C9" s="10"/>
      <c r="D9" s="10"/>
      <c r="E9" s="10">
        <v>98</v>
      </c>
      <c r="F9" s="10"/>
      <c r="G9" s="10">
        <v>26</v>
      </c>
      <c r="H9" s="10">
        <v>1885</v>
      </c>
      <c r="I9" s="10"/>
      <c r="J9" s="10">
        <v>56.21</v>
      </c>
      <c r="K9" s="10">
        <v>330.95</v>
      </c>
      <c r="L9" s="10">
        <v>955</v>
      </c>
      <c r="M9" s="10">
        <v>860</v>
      </c>
      <c r="N9" s="10">
        <v>286</v>
      </c>
      <c r="O9" s="10">
        <v>44.82</v>
      </c>
      <c r="P9" s="10">
        <v>14</v>
      </c>
      <c r="Q9" s="10">
        <v>347</v>
      </c>
      <c r="R9" s="10"/>
      <c r="S9" s="10">
        <v>599.80999999999995</v>
      </c>
      <c r="T9" s="10">
        <v>6</v>
      </c>
      <c r="U9" s="10"/>
      <c r="V9" s="10">
        <v>38</v>
      </c>
      <c r="W9" s="10">
        <v>447</v>
      </c>
      <c r="X9" s="10">
        <v>669</v>
      </c>
      <c r="Y9" s="10">
        <v>64</v>
      </c>
      <c r="Z9" s="10">
        <v>39</v>
      </c>
      <c r="AA9" s="10"/>
      <c r="AB9" s="10">
        <v>532</v>
      </c>
      <c r="AC9" s="10">
        <v>3683</v>
      </c>
      <c r="AD9" s="10">
        <v>1006</v>
      </c>
      <c r="AE9" s="10">
        <v>686</v>
      </c>
      <c r="AF9" s="10">
        <v>41</v>
      </c>
      <c r="AG9" s="11">
        <f t="shared" si="0"/>
        <v>12713.789999999999</v>
      </c>
    </row>
    <row r="10" spans="1:33" x14ac:dyDescent="0.25">
      <c r="A10" s="10" t="s">
        <v>274</v>
      </c>
      <c r="B10" s="10"/>
      <c r="C10" s="10"/>
      <c r="D10" s="10"/>
      <c r="E10" s="10">
        <v>-20643</v>
      </c>
      <c r="F10" s="10"/>
      <c r="G10" s="10">
        <v>2482</v>
      </c>
      <c r="H10" s="10">
        <v>-4708</v>
      </c>
      <c r="I10" s="10"/>
      <c r="J10" s="10">
        <v>161.05000000000001</v>
      </c>
      <c r="K10" s="10">
        <v>1978.7</v>
      </c>
      <c r="L10" s="10">
        <v>-12814</v>
      </c>
      <c r="M10" s="10">
        <v>19539</v>
      </c>
      <c r="N10" s="10">
        <v>6233</v>
      </c>
      <c r="O10" s="10">
        <v>302.97000000000003</v>
      </c>
      <c r="P10" s="10">
        <v>433</v>
      </c>
      <c r="Q10" s="10">
        <v>-869</v>
      </c>
      <c r="R10" s="10"/>
      <c r="S10" s="10">
        <v>850.72</v>
      </c>
      <c r="T10" s="10">
        <v>7</v>
      </c>
      <c r="U10" s="10"/>
      <c r="V10" s="10">
        <v>117</v>
      </c>
      <c r="W10" s="10">
        <v>5985</v>
      </c>
      <c r="X10" s="10">
        <v>4681</v>
      </c>
      <c r="Y10" s="10">
        <v>12388</v>
      </c>
      <c r="Z10" s="10">
        <v>73</v>
      </c>
      <c r="AA10" s="10"/>
      <c r="AB10" s="10">
        <v>11962</v>
      </c>
      <c r="AC10" s="10">
        <v>16313</v>
      </c>
      <c r="AD10" s="10">
        <v>2898</v>
      </c>
      <c r="AE10" s="10">
        <v>3200</v>
      </c>
      <c r="AF10" s="10">
        <v>2993</v>
      </c>
      <c r="AG10" s="11">
        <f t="shared" si="0"/>
        <v>53563.44</v>
      </c>
    </row>
    <row r="11" spans="1:33" s="8" customFormat="1" x14ac:dyDescent="0.25">
      <c r="A11" s="11" t="s">
        <v>196</v>
      </c>
      <c r="B11" s="11"/>
      <c r="C11" s="11"/>
      <c r="D11" s="11"/>
      <c r="E11" s="11">
        <v>-15265</v>
      </c>
      <c r="F11" s="11"/>
      <c r="G11" s="11">
        <v>-758</v>
      </c>
      <c r="H11" s="11">
        <v>-1636</v>
      </c>
      <c r="I11" s="11"/>
      <c r="J11" s="11">
        <v>8.1999999999999993</v>
      </c>
      <c r="K11" s="11">
        <v>-213.8</v>
      </c>
      <c r="L11" s="11">
        <v>-6161</v>
      </c>
      <c r="M11" s="11">
        <v>-10484</v>
      </c>
      <c r="N11" s="11">
        <v>-2919</v>
      </c>
      <c r="O11" s="11">
        <v>-92.07</v>
      </c>
      <c r="P11" s="11">
        <v>-76</v>
      </c>
      <c r="Q11" s="11">
        <v>-28</v>
      </c>
      <c r="R11" s="11"/>
      <c r="S11" s="11">
        <v>3936.84</v>
      </c>
      <c r="T11" s="11">
        <v>26</v>
      </c>
      <c r="U11" s="11"/>
      <c r="V11" s="11">
        <v>20</v>
      </c>
      <c r="W11" s="11">
        <v>-1461</v>
      </c>
      <c r="X11" s="11">
        <v>-2721</v>
      </c>
      <c r="Y11" s="11">
        <v>-7437</v>
      </c>
      <c r="Z11" s="11">
        <v>126</v>
      </c>
      <c r="AA11" s="11"/>
      <c r="AB11" s="11">
        <v>-5849</v>
      </c>
      <c r="AC11" s="11">
        <v>4532</v>
      </c>
      <c r="AD11" s="11">
        <v>3040</v>
      </c>
      <c r="AE11" s="11">
        <v>3255</v>
      </c>
      <c r="AF11" s="11">
        <v>-2445</v>
      </c>
      <c r="AG11" s="11">
        <f t="shared" si="0"/>
        <v>-42601.83</v>
      </c>
    </row>
    <row r="13" spans="1:33" x14ac:dyDescent="0.25">
      <c r="A13" s="26" t="s">
        <v>189</v>
      </c>
    </row>
    <row r="14" spans="1:33" x14ac:dyDescent="0.25">
      <c r="A14" s="3" t="s">
        <v>0</v>
      </c>
      <c r="B14" s="19" t="s">
        <v>1</v>
      </c>
      <c r="C14" s="19" t="s">
        <v>240</v>
      </c>
      <c r="D14" s="19" t="s">
        <v>3</v>
      </c>
      <c r="E14" s="19" t="s">
        <v>4</v>
      </c>
      <c r="F14" s="19" t="s">
        <v>241</v>
      </c>
      <c r="G14" s="19" t="s">
        <v>242</v>
      </c>
      <c r="H14" s="19" t="s">
        <v>251</v>
      </c>
      <c r="I14" s="19" t="s">
        <v>7</v>
      </c>
      <c r="J14" s="19" t="s">
        <v>6</v>
      </c>
      <c r="K14" s="19" t="s">
        <v>8</v>
      </c>
      <c r="L14" s="19" t="s">
        <v>9</v>
      </c>
      <c r="M14" s="19" t="s">
        <v>10</v>
      </c>
      <c r="N14" s="19" t="s">
        <v>11</v>
      </c>
      <c r="O14" s="19" t="s">
        <v>12</v>
      </c>
      <c r="P14" s="19" t="s">
        <v>13</v>
      </c>
      <c r="Q14" s="19" t="s">
        <v>14</v>
      </c>
      <c r="R14" s="19" t="s">
        <v>243</v>
      </c>
      <c r="S14" s="19" t="s">
        <v>15</v>
      </c>
      <c r="T14" s="19" t="s">
        <v>244</v>
      </c>
      <c r="U14" s="19" t="s">
        <v>250</v>
      </c>
      <c r="V14" s="19" t="s">
        <v>239</v>
      </c>
      <c r="W14" s="19" t="s">
        <v>245</v>
      </c>
      <c r="X14" s="19" t="s">
        <v>18</v>
      </c>
      <c r="Y14" s="19" t="s">
        <v>19</v>
      </c>
      <c r="Z14" s="19" t="s">
        <v>20</v>
      </c>
      <c r="AA14" s="19" t="s">
        <v>21</v>
      </c>
      <c r="AB14" s="19" t="s">
        <v>22</v>
      </c>
      <c r="AC14" s="19" t="s">
        <v>246</v>
      </c>
      <c r="AD14" s="19" t="s">
        <v>247</v>
      </c>
      <c r="AE14" s="19" t="s">
        <v>23</v>
      </c>
      <c r="AF14" s="19" t="s">
        <v>24</v>
      </c>
      <c r="AG14" s="19" t="s">
        <v>25</v>
      </c>
    </row>
    <row r="15" spans="1:33" x14ac:dyDescent="0.25">
      <c r="A15" s="10" t="s">
        <v>269</v>
      </c>
      <c r="B15" s="10"/>
      <c r="C15" s="10"/>
      <c r="D15" s="10"/>
      <c r="E15" s="10">
        <v>0</v>
      </c>
      <c r="F15" s="10"/>
      <c r="G15" s="10">
        <v>269</v>
      </c>
      <c r="H15" s="10">
        <v>48</v>
      </c>
      <c r="I15" s="10"/>
      <c r="J15" s="10">
        <v>12.27</v>
      </c>
      <c r="K15" s="10">
        <v>416.72</v>
      </c>
      <c r="L15" s="10">
        <v>743</v>
      </c>
      <c r="M15" s="10">
        <v>2069</v>
      </c>
      <c r="N15" s="10">
        <v>679</v>
      </c>
      <c r="O15" s="10">
        <v>61.5</v>
      </c>
      <c r="P15" s="10">
        <v>161</v>
      </c>
      <c r="Q15" s="10">
        <v>56</v>
      </c>
      <c r="R15" s="10"/>
      <c r="S15" s="10"/>
      <c r="T15" s="10"/>
      <c r="U15" s="10"/>
      <c r="V15" s="10"/>
      <c r="W15" s="10">
        <v>579</v>
      </c>
      <c r="X15" s="10">
        <v>182</v>
      </c>
      <c r="Y15" s="10">
        <v>343</v>
      </c>
      <c r="Z15" s="10">
        <v>4</v>
      </c>
      <c r="AA15" s="10"/>
      <c r="AB15" s="10">
        <v>2286</v>
      </c>
      <c r="AC15" s="10"/>
      <c r="AD15" s="10">
        <v>1128</v>
      </c>
      <c r="AE15" s="10"/>
      <c r="AF15" s="10">
        <v>-3</v>
      </c>
      <c r="AG15" s="11">
        <f t="shared" ref="AG15:AG21" si="1">SUM(B15:AF15)</f>
        <v>9034.49</v>
      </c>
    </row>
    <row r="16" spans="1:33" x14ac:dyDescent="0.25">
      <c r="A16" s="10" t="s">
        <v>270</v>
      </c>
      <c r="B16" s="10"/>
      <c r="C16" s="10"/>
      <c r="D16" s="10"/>
      <c r="E16" s="10"/>
      <c r="F16" s="10"/>
      <c r="G16" s="10">
        <v>3</v>
      </c>
      <c r="H16" s="10">
        <v>12</v>
      </c>
      <c r="I16" s="10"/>
      <c r="J16" s="10">
        <v>0.16</v>
      </c>
      <c r="K16" s="10">
        <v>17.78</v>
      </c>
      <c r="L16" s="10">
        <v>72</v>
      </c>
      <c r="M16" s="10">
        <v>256</v>
      </c>
      <c r="N16" s="10">
        <v>207</v>
      </c>
      <c r="O16" s="10">
        <v>18.440000000000001</v>
      </c>
      <c r="P16" s="10">
        <v>31</v>
      </c>
      <c r="Q16" s="10">
        <v>2</v>
      </c>
      <c r="R16" s="10"/>
      <c r="S16" s="10"/>
      <c r="T16" s="10"/>
      <c r="U16" s="10"/>
      <c r="V16" s="10"/>
      <c r="W16" s="10">
        <v>113</v>
      </c>
      <c r="X16" s="10">
        <v>66</v>
      </c>
      <c r="Y16" s="10">
        <v>103</v>
      </c>
      <c r="Z16" s="10">
        <v>1</v>
      </c>
      <c r="AA16" s="10"/>
      <c r="AB16" s="10">
        <v>382</v>
      </c>
      <c r="AC16" s="10"/>
      <c r="AD16" s="10">
        <v>78</v>
      </c>
      <c r="AE16" s="10"/>
      <c r="AF16" s="10">
        <v>0</v>
      </c>
      <c r="AG16" s="11">
        <f t="shared" si="1"/>
        <v>1362.38</v>
      </c>
    </row>
    <row r="17" spans="1:33" x14ac:dyDescent="0.25">
      <c r="A17" s="10" t="s">
        <v>271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>
        <v>0</v>
      </c>
      <c r="AE17" s="10"/>
      <c r="AF17" s="10"/>
      <c r="AG17" s="11">
        <f t="shared" si="1"/>
        <v>0</v>
      </c>
    </row>
    <row r="18" spans="1:33" s="8" customFormat="1" x14ac:dyDescent="0.25">
      <c r="A18" s="11" t="s">
        <v>272</v>
      </c>
      <c r="B18" s="11"/>
      <c r="C18" s="11"/>
      <c r="D18" s="11"/>
      <c r="E18" s="11">
        <v>0</v>
      </c>
      <c r="F18" s="11"/>
      <c r="G18" s="11">
        <v>272</v>
      </c>
      <c r="H18" s="11">
        <v>60</v>
      </c>
      <c r="I18" s="11"/>
      <c r="J18" s="11">
        <v>12.43</v>
      </c>
      <c r="K18" s="11">
        <v>434.5</v>
      </c>
      <c r="L18" s="11">
        <v>815</v>
      </c>
      <c r="M18" s="11">
        <v>2325</v>
      </c>
      <c r="N18" s="11">
        <v>886</v>
      </c>
      <c r="O18" s="11">
        <v>79.94</v>
      </c>
      <c r="P18" s="11">
        <v>192</v>
      </c>
      <c r="Q18" s="11">
        <v>58</v>
      </c>
      <c r="R18" s="11"/>
      <c r="S18" s="11">
        <v>675</v>
      </c>
      <c r="T18" s="11"/>
      <c r="U18" s="11"/>
      <c r="V18" s="11"/>
      <c r="W18" s="11">
        <v>692</v>
      </c>
      <c r="X18" s="11">
        <v>248</v>
      </c>
      <c r="Y18" s="11">
        <v>445</v>
      </c>
      <c r="Z18" s="11">
        <v>5</v>
      </c>
      <c r="AA18" s="11"/>
      <c r="AB18" s="11">
        <v>2668</v>
      </c>
      <c r="AC18" s="11">
        <v>2514</v>
      </c>
      <c r="AD18" s="11">
        <v>1206</v>
      </c>
      <c r="AE18" s="11">
        <v>936</v>
      </c>
      <c r="AF18" s="11">
        <v>-3</v>
      </c>
      <c r="AG18" s="11">
        <f t="shared" si="1"/>
        <v>14520.869999999999</v>
      </c>
    </row>
    <row r="19" spans="1:33" x14ac:dyDescent="0.25">
      <c r="A19" s="10" t="s">
        <v>273</v>
      </c>
      <c r="B19" s="10"/>
      <c r="C19" s="10"/>
      <c r="D19" s="10"/>
      <c r="E19" s="10"/>
      <c r="F19" s="10"/>
      <c r="G19" s="10"/>
      <c r="H19" s="10">
        <v>17</v>
      </c>
      <c r="I19" s="10"/>
      <c r="J19" s="10"/>
      <c r="K19" s="10">
        <v>4.45</v>
      </c>
      <c r="L19" s="10">
        <v>37</v>
      </c>
      <c r="M19" s="10">
        <v>33</v>
      </c>
      <c r="N19" s="10">
        <v>1</v>
      </c>
      <c r="O19" s="10">
        <v>0.43</v>
      </c>
      <c r="P19" s="10"/>
      <c r="Q19" s="10">
        <v>6</v>
      </c>
      <c r="R19" s="10"/>
      <c r="S19" s="10">
        <v>45.57</v>
      </c>
      <c r="T19" s="10"/>
      <c r="U19" s="10"/>
      <c r="V19" s="10"/>
      <c r="W19" s="10"/>
      <c r="X19" s="10"/>
      <c r="Y19" s="10">
        <v>28</v>
      </c>
      <c r="Z19" s="10"/>
      <c r="AA19" s="10"/>
      <c r="AB19" s="10">
        <v>20</v>
      </c>
      <c r="AC19" s="10">
        <v>155</v>
      </c>
      <c r="AD19" s="10">
        <v>57</v>
      </c>
      <c r="AE19" s="10">
        <v>76</v>
      </c>
      <c r="AF19" s="10">
        <v>0</v>
      </c>
      <c r="AG19" s="11">
        <f t="shared" si="1"/>
        <v>480.45000000000005</v>
      </c>
    </row>
    <row r="20" spans="1:33" x14ac:dyDescent="0.25">
      <c r="A20" s="10" t="s">
        <v>274</v>
      </c>
      <c r="B20" s="10"/>
      <c r="C20" s="10"/>
      <c r="D20" s="10"/>
      <c r="E20" s="10">
        <v>-3</v>
      </c>
      <c r="F20" s="10"/>
      <c r="G20" s="10">
        <v>359</v>
      </c>
      <c r="H20" s="10">
        <v>-506</v>
      </c>
      <c r="I20" s="10"/>
      <c r="J20" s="10">
        <v>11.54</v>
      </c>
      <c r="K20" s="10">
        <v>54.9</v>
      </c>
      <c r="L20" s="10">
        <v>-105</v>
      </c>
      <c r="M20" s="10">
        <v>388</v>
      </c>
      <c r="N20" s="10">
        <v>786</v>
      </c>
      <c r="O20" s="10">
        <v>49.5</v>
      </c>
      <c r="P20" s="10">
        <v>21</v>
      </c>
      <c r="Q20" s="10">
        <v>-76</v>
      </c>
      <c r="R20" s="10"/>
      <c r="S20" s="10">
        <v>232.71</v>
      </c>
      <c r="T20" s="10"/>
      <c r="U20" s="10"/>
      <c r="V20" s="10"/>
      <c r="W20" s="10">
        <v>361</v>
      </c>
      <c r="X20" s="10">
        <v>133</v>
      </c>
      <c r="Y20" s="10">
        <v>24</v>
      </c>
      <c r="Z20" s="10">
        <v>3</v>
      </c>
      <c r="AA20" s="10"/>
      <c r="AB20" s="10">
        <v>305</v>
      </c>
      <c r="AC20" s="10">
        <v>431</v>
      </c>
      <c r="AD20" s="10">
        <v>558</v>
      </c>
      <c r="AE20" s="10">
        <v>139</v>
      </c>
      <c r="AF20" s="10">
        <v>79</v>
      </c>
      <c r="AG20" s="11">
        <f t="shared" si="1"/>
        <v>3245.65</v>
      </c>
    </row>
    <row r="21" spans="1:33" s="8" customFormat="1" x14ac:dyDescent="0.25">
      <c r="A21" s="11" t="s">
        <v>196</v>
      </c>
      <c r="B21" s="11"/>
      <c r="C21" s="11"/>
      <c r="D21" s="11"/>
      <c r="E21" s="11">
        <v>-2</v>
      </c>
      <c r="F21" s="11"/>
      <c r="G21" s="11">
        <v>-87</v>
      </c>
      <c r="H21" s="11">
        <v>-429</v>
      </c>
      <c r="I21" s="11"/>
      <c r="J21" s="11">
        <v>0.89</v>
      </c>
      <c r="K21" s="11">
        <v>384.05</v>
      </c>
      <c r="L21" s="11">
        <v>747</v>
      </c>
      <c r="M21" s="11">
        <v>1970</v>
      </c>
      <c r="N21" s="11">
        <v>101</v>
      </c>
      <c r="O21" s="11">
        <v>30.87</v>
      </c>
      <c r="P21" s="11">
        <v>170</v>
      </c>
      <c r="Q21" s="11">
        <v>-12</v>
      </c>
      <c r="R21" s="11"/>
      <c r="S21" s="11">
        <v>487.88</v>
      </c>
      <c r="T21" s="11"/>
      <c r="U21" s="11"/>
      <c r="V21" s="11"/>
      <c r="W21" s="11">
        <v>331</v>
      </c>
      <c r="X21" s="11">
        <v>115</v>
      </c>
      <c r="Y21" s="11">
        <v>449</v>
      </c>
      <c r="Z21" s="11">
        <v>2</v>
      </c>
      <c r="AA21" s="11"/>
      <c r="AB21" s="11">
        <v>2382</v>
      </c>
      <c r="AC21" s="11">
        <v>2238</v>
      </c>
      <c r="AD21" s="11">
        <v>706</v>
      </c>
      <c r="AE21" s="11">
        <v>874</v>
      </c>
      <c r="AF21" s="11">
        <v>-81</v>
      </c>
      <c r="AG21" s="11">
        <f t="shared" si="1"/>
        <v>10377.69</v>
      </c>
    </row>
    <row r="23" spans="1:33" x14ac:dyDescent="0.25">
      <c r="A23" s="26" t="s">
        <v>190</v>
      </c>
    </row>
    <row r="24" spans="1:33" x14ac:dyDescent="0.25">
      <c r="A24" s="3" t="s">
        <v>0</v>
      </c>
      <c r="B24" s="19" t="s">
        <v>1</v>
      </c>
      <c r="C24" s="19" t="s">
        <v>240</v>
      </c>
      <c r="D24" s="19" t="s">
        <v>3</v>
      </c>
      <c r="E24" s="19" t="s">
        <v>4</v>
      </c>
      <c r="F24" s="19" t="s">
        <v>241</v>
      </c>
      <c r="G24" s="19" t="s">
        <v>242</v>
      </c>
      <c r="H24" s="19" t="s">
        <v>251</v>
      </c>
      <c r="I24" s="19" t="s">
        <v>7</v>
      </c>
      <c r="J24" s="19" t="s">
        <v>6</v>
      </c>
      <c r="K24" s="19" t="s">
        <v>8</v>
      </c>
      <c r="L24" s="19" t="s">
        <v>9</v>
      </c>
      <c r="M24" s="19" t="s">
        <v>10</v>
      </c>
      <c r="N24" s="19" t="s">
        <v>11</v>
      </c>
      <c r="O24" s="19" t="s">
        <v>12</v>
      </c>
      <c r="P24" s="19" t="s">
        <v>13</v>
      </c>
      <c r="Q24" s="19" t="s">
        <v>14</v>
      </c>
      <c r="R24" s="19" t="s">
        <v>243</v>
      </c>
      <c r="S24" s="19" t="s">
        <v>15</v>
      </c>
      <c r="T24" s="19" t="s">
        <v>244</v>
      </c>
      <c r="U24" s="19" t="s">
        <v>250</v>
      </c>
      <c r="V24" s="19" t="s">
        <v>239</v>
      </c>
      <c r="W24" s="19" t="s">
        <v>245</v>
      </c>
      <c r="X24" s="19" t="s">
        <v>18</v>
      </c>
      <c r="Y24" s="19" t="s">
        <v>19</v>
      </c>
      <c r="Z24" s="19" t="s">
        <v>20</v>
      </c>
      <c r="AA24" s="19" t="s">
        <v>21</v>
      </c>
      <c r="AB24" s="19" t="s">
        <v>22</v>
      </c>
      <c r="AC24" s="19" t="s">
        <v>246</v>
      </c>
      <c r="AD24" s="19" t="s">
        <v>247</v>
      </c>
      <c r="AE24" s="19" t="s">
        <v>23</v>
      </c>
      <c r="AF24" s="19" t="s">
        <v>24</v>
      </c>
      <c r="AG24" s="19" t="s">
        <v>25</v>
      </c>
    </row>
    <row r="25" spans="1:33" x14ac:dyDescent="0.25">
      <c r="A25" s="10" t="s">
        <v>269</v>
      </c>
      <c r="B25" s="10">
        <v>83</v>
      </c>
      <c r="C25" s="10"/>
      <c r="D25" s="10"/>
      <c r="E25" s="10">
        <v>6655</v>
      </c>
      <c r="F25" s="10"/>
      <c r="G25" s="10">
        <v>6502</v>
      </c>
      <c r="H25" s="10">
        <v>3450</v>
      </c>
      <c r="I25" s="10"/>
      <c r="J25" s="10">
        <v>327.93</v>
      </c>
      <c r="K25" s="10">
        <v>2730.28</v>
      </c>
      <c r="L25" s="10">
        <v>5714</v>
      </c>
      <c r="M25" s="10">
        <v>11721</v>
      </c>
      <c r="N25" s="10">
        <v>6489</v>
      </c>
      <c r="O25" s="10">
        <v>737.03</v>
      </c>
      <c r="P25" s="10">
        <v>2023</v>
      </c>
      <c r="Q25" s="10">
        <v>2441</v>
      </c>
      <c r="R25" s="10"/>
      <c r="S25" s="10"/>
      <c r="T25" s="10">
        <v>19</v>
      </c>
      <c r="U25" s="10"/>
      <c r="V25" s="10">
        <v>1070</v>
      </c>
      <c r="W25" s="10">
        <v>5535</v>
      </c>
      <c r="X25" s="10">
        <v>3336</v>
      </c>
      <c r="Y25" s="10">
        <v>4319</v>
      </c>
      <c r="Z25" s="10">
        <v>1613</v>
      </c>
      <c r="AA25" s="10"/>
      <c r="AB25" s="10">
        <v>5921</v>
      </c>
      <c r="AC25" s="10"/>
      <c r="AD25" s="10">
        <v>3832</v>
      </c>
      <c r="AE25" s="10"/>
      <c r="AF25" s="10">
        <v>3978</v>
      </c>
      <c r="AG25" s="11">
        <f t="shared" ref="AG25:AG31" si="2">SUM(B25:AF25)</f>
        <v>78496.239999999991</v>
      </c>
    </row>
    <row r="26" spans="1:33" x14ac:dyDescent="0.25">
      <c r="A26" s="10" t="s">
        <v>270</v>
      </c>
      <c r="B26" s="10">
        <v>7</v>
      </c>
      <c r="C26" s="10"/>
      <c r="D26" s="10"/>
      <c r="E26" s="10">
        <v>1508</v>
      </c>
      <c r="F26" s="10"/>
      <c r="G26" s="10">
        <v>91</v>
      </c>
      <c r="H26" s="10">
        <v>946</v>
      </c>
      <c r="I26" s="10"/>
      <c r="J26" s="10">
        <v>80.209999999999994</v>
      </c>
      <c r="K26" s="10">
        <v>372.39</v>
      </c>
      <c r="L26" s="10">
        <v>1376</v>
      </c>
      <c r="M26" s="10">
        <v>3045</v>
      </c>
      <c r="N26" s="10">
        <v>711</v>
      </c>
      <c r="O26" s="10">
        <v>198.38</v>
      </c>
      <c r="P26" s="10">
        <v>609</v>
      </c>
      <c r="Q26" s="10">
        <v>711</v>
      </c>
      <c r="R26" s="10"/>
      <c r="S26" s="10"/>
      <c r="T26" s="10">
        <v>5</v>
      </c>
      <c r="U26" s="10"/>
      <c r="V26" s="10">
        <v>37</v>
      </c>
      <c r="W26" s="10">
        <v>1077</v>
      </c>
      <c r="X26" s="10">
        <v>751</v>
      </c>
      <c r="Y26" s="10">
        <v>1269</v>
      </c>
      <c r="Z26" s="10">
        <v>287</v>
      </c>
      <c r="AA26" s="10"/>
      <c r="AB26" s="10">
        <v>1561</v>
      </c>
      <c r="AC26" s="10"/>
      <c r="AD26" s="10">
        <v>1053</v>
      </c>
      <c r="AE26" s="10"/>
      <c r="AF26" s="10">
        <v>1021</v>
      </c>
      <c r="AG26" s="11">
        <f t="shared" si="2"/>
        <v>16715.98</v>
      </c>
    </row>
    <row r="27" spans="1:33" x14ac:dyDescent="0.25">
      <c r="A27" s="10" t="s">
        <v>271</v>
      </c>
      <c r="B27" s="10"/>
      <c r="C27" s="10"/>
      <c r="D27" s="10"/>
      <c r="E27" s="10">
        <v>327</v>
      </c>
      <c r="F27" s="10"/>
      <c r="G27" s="10">
        <v>38</v>
      </c>
      <c r="H27" s="10">
        <v>133</v>
      </c>
      <c r="I27" s="10"/>
      <c r="J27" s="10"/>
      <c r="K27" s="10">
        <v>91.15</v>
      </c>
      <c r="L27" s="10">
        <v>357</v>
      </c>
      <c r="M27" s="10">
        <v>1228</v>
      </c>
      <c r="N27" s="10">
        <v>258</v>
      </c>
      <c r="O27" s="10"/>
      <c r="P27" s="10">
        <v>87</v>
      </c>
      <c r="Q27" s="10">
        <v>40</v>
      </c>
      <c r="R27" s="10"/>
      <c r="S27" s="10"/>
      <c r="T27" s="10"/>
      <c r="U27" s="10"/>
      <c r="V27" s="10"/>
      <c r="W27" s="10">
        <v>199</v>
      </c>
      <c r="X27" s="10">
        <v>43</v>
      </c>
      <c r="Y27" s="10">
        <v>0</v>
      </c>
      <c r="Z27" s="10">
        <v>22</v>
      </c>
      <c r="AA27" s="10"/>
      <c r="AB27" s="10">
        <v>2757</v>
      </c>
      <c r="AC27" s="10"/>
      <c r="AD27" s="10">
        <v>759</v>
      </c>
      <c r="AE27" s="10"/>
      <c r="AF27" s="10"/>
      <c r="AG27" s="11">
        <f t="shared" si="2"/>
        <v>6339.15</v>
      </c>
    </row>
    <row r="28" spans="1:33" s="8" customFormat="1" x14ac:dyDescent="0.25">
      <c r="A28" s="11" t="s">
        <v>272</v>
      </c>
      <c r="B28" s="11">
        <v>90</v>
      </c>
      <c r="C28" s="11"/>
      <c r="D28" s="11"/>
      <c r="E28" s="11">
        <v>8489</v>
      </c>
      <c r="F28" s="11"/>
      <c r="G28" s="11">
        <v>6631</v>
      </c>
      <c r="H28" s="11">
        <v>4529</v>
      </c>
      <c r="I28" s="11"/>
      <c r="J28" s="11">
        <v>408.14</v>
      </c>
      <c r="K28" s="11">
        <v>3193.83</v>
      </c>
      <c r="L28" s="11">
        <v>7447</v>
      </c>
      <c r="M28" s="11">
        <v>15994</v>
      </c>
      <c r="N28" s="11">
        <v>7458</v>
      </c>
      <c r="O28" s="11">
        <v>935.41</v>
      </c>
      <c r="P28" s="11">
        <v>2720</v>
      </c>
      <c r="Q28" s="11">
        <v>3192</v>
      </c>
      <c r="R28" s="11"/>
      <c r="S28" s="11">
        <v>5436</v>
      </c>
      <c r="T28" s="11">
        <v>24</v>
      </c>
      <c r="U28" s="11"/>
      <c r="V28" s="11">
        <v>1106</v>
      </c>
      <c r="W28" s="11">
        <v>6811</v>
      </c>
      <c r="X28" s="11">
        <v>4129</v>
      </c>
      <c r="Y28" s="11">
        <v>5588</v>
      </c>
      <c r="Z28" s="11">
        <v>1922</v>
      </c>
      <c r="AA28" s="11"/>
      <c r="AB28" s="11">
        <v>10238</v>
      </c>
      <c r="AC28" s="11">
        <v>20547</v>
      </c>
      <c r="AD28" s="11">
        <v>5644</v>
      </c>
      <c r="AE28" s="11">
        <v>10003</v>
      </c>
      <c r="AF28" s="11">
        <v>5000</v>
      </c>
      <c r="AG28" s="11">
        <f t="shared" si="2"/>
        <v>137535.38</v>
      </c>
    </row>
    <row r="29" spans="1:33" x14ac:dyDescent="0.25">
      <c r="A29" s="10" t="s">
        <v>273</v>
      </c>
      <c r="B29" s="10"/>
      <c r="C29" s="10"/>
      <c r="D29" s="10"/>
      <c r="E29" s="10"/>
      <c r="F29" s="10"/>
      <c r="G29" s="10"/>
      <c r="H29" s="10">
        <v>385</v>
      </c>
      <c r="I29" s="10"/>
      <c r="J29" s="10"/>
      <c r="K29" s="10"/>
      <c r="L29" s="10">
        <v>0</v>
      </c>
      <c r="M29" s="10"/>
      <c r="N29" s="10"/>
      <c r="O29" s="10"/>
      <c r="P29" s="10"/>
      <c r="Q29" s="10"/>
      <c r="R29" s="10"/>
      <c r="S29" s="10">
        <v>0.71</v>
      </c>
      <c r="T29" s="10"/>
      <c r="U29" s="10"/>
      <c r="V29" s="10"/>
      <c r="W29" s="10"/>
      <c r="X29" s="10"/>
      <c r="Y29" s="10"/>
      <c r="Z29" s="10"/>
      <c r="AA29" s="10"/>
      <c r="AB29" s="10"/>
      <c r="AC29" s="10">
        <v>4</v>
      </c>
      <c r="AD29" s="10">
        <v>1</v>
      </c>
      <c r="AE29" s="10"/>
      <c r="AF29" s="10"/>
      <c r="AG29" s="11">
        <f t="shared" si="2"/>
        <v>390.71</v>
      </c>
    </row>
    <row r="30" spans="1:33" x14ac:dyDescent="0.25">
      <c r="A30" s="10" t="s">
        <v>274</v>
      </c>
      <c r="B30" s="10">
        <v>771</v>
      </c>
      <c r="C30" s="10"/>
      <c r="D30" s="10"/>
      <c r="E30" s="10">
        <v>-4490</v>
      </c>
      <c r="F30" s="10"/>
      <c r="G30" s="10">
        <v>3586</v>
      </c>
      <c r="H30" s="10">
        <v>-983</v>
      </c>
      <c r="I30" s="10"/>
      <c r="J30" s="10">
        <v>454.15</v>
      </c>
      <c r="K30" s="10">
        <v>146.72</v>
      </c>
      <c r="L30" s="10">
        <v>-6910</v>
      </c>
      <c r="M30" s="10">
        <v>726</v>
      </c>
      <c r="N30" s="10">
        <v>294</v>
      </c>
      <c r="O30" s="10">
        <v>322.87</v>
      </c>
      <c r="P30" s="10">
        <v>482</v>
      </c>
      <c r="Q30" s="10">
        <v>-1477</v>
      </c>
      <c r="R30" s="10"/>
      <c r="S30" s="10">
        <v>357.31</v>
      </c>
      <c r="T30" s="10">
        <v>-12</v>
      </c>
      <c r="U30" s="10"/>
      <c r="V30" s="10">
        <v>40</v>
      </c>
      <c r="W30" s="10">
        <v>4745</v>
      </c>
      <c r="X30" s="10">
        <v>753</v>
      </c>
      <c r="Y30" s="10">
        <v>3253</v>
      </c>
      <c r="Z30" s="10">
        <v>102</v>
      </c>
      <c r="AA30" s="10"/>
      <c r="AB30" s="10">
        <v>962</v>
      </c>
      <c r="AC30" s="10">
        <v>600</v>
      </c>
      <c r="AD30" s="10">
        <v>222</v>
      </c>
      <c r="AE30" s="10">
        <v>358</v>
      </c>
      <c r="AF30" s="10">
        <v>1730</v>
      </c>
      <c r="AG30" s="11">
        <f t="shared" si="2"/>
        <v>6033.05</v>
      </c>
    </row>
    <row r="31" spans="1:33" s="8" customFormat="1" x14ac:dyDescent="0.25">
      <c r="A31" s="11" t="s">
        <v>196</v>
      </c>
      <c r="B31" s="11">
        <v>-681</v>
      </c>
      <c r="C31" s="11"/>
      <c r="D31" s="11"/>
      <c r="E31" s="11">
        <v>3999</v>
      </c>
      <c r="F31" s="11"/>
      <c r="G31" s="11">
        <v>3045</v>
      </c>
      <c r="H31" s="11">
        <v>3931</v>
      </c>
      <c r="I31" s="11"/>
      <c r="J31" s="11">
        <v>-46.01</v>
      </c>
      <c r="K31" s="11">
        <v>3047.11</v>
      </c>
      <c r="L31" s="11">
        <v>537</v>
      </c>
      <c r="M31" s="11">
        <v>15268</v>
      </c>
      <c r="N31" s="11">
        <v>7164</v>
      </c>
      <c r="O31" s="11">
        <v>612.54</v>
      </c>
      <c r="P31" s="11">
        <v>2237</v>
      </c>
      <c r="Q31" s="11">
        <v>1715</v>
      </c>
      <c r="R31" s="11"/>
      <c r="S31" s="11">
        <v>5079.8500000000004</v>
      </c>
      <c r="T31" s="11">
        <v>12</v>
      </c>
      <c r="U31" s="11"/>
      <c r="V31" s="11">
        <v>1066</v>
      </c>
      <c r="W31" s="11">
        <v>2067</v>
      </c>
      <c r="X31" s="11">
        <v>3376</v>
      </c>
      <c r="Y31" s="11">
        <v>2335</v>
      </c>
      <c r="Z31" s="11">
        <v>1820</v>
      </c>
      <c r="AA31" s="11"/>
      <c r="AB31" s="11">
        <v>9276</v>
      </c>
      <c r="AC31" s="11">
        <v>19951</v>
      </c>
      <c r="AD31" s="11">
        <v>5422</v>
      </c>
      <c r="AE31" s="11">
        <v>9645</v>
      </c>
      <c r="AF31" s="11">
        <v>3270</v>
      </c>
      <c r="AG31" s="11">
        <f t="shared" si="2"/>
        <v>104148.48999999999</v>
      </c>
    </row>
    <row r="33" spans="1:33" x14ac:dyDescent="0.25">
      <c r="A33" s="26" t="s">
        <v>191</v>
      </c>
    </row>
    <row r="34" spans="1:33" x14ac:dyDescent="0.25">
      <c r="A34" s="3" t="s">
        <v>0</v>
      </c>
      <c r="B34" s="19" t="s">
        <v>1</v>
      </c>
      <c r="C34" s="19" t="s">
        <v>240</v>
      </c>
      <c r="D34" s="19" t="s">
        <v>3</v>
      </c>
      <c r="E34" s="19" t="s">
        <v>4</v>
      </c>
      <c r="F34" s="19" t="s">
        <v>241</v>
      </c>
      <c r="G34" s="19" t="s">
        <v>242</v>
      </c>
      <c r="H34" s="19" t="s">
        <v>251</v>
      </c>
      <c r="I34" s="19" t="s">
        <v>7</v>
      </c>
      <c r="J34" s="19" t="s">
        <v>6</v>
      </c>
      <c r="K34" s="19" t="s">
        <v>8</v>
      </c>
      <c r="L34" s="19" t="s">
        <v>9</v>
      </c>
      <c r="M34" s="19" t="s">
        <v>10</v>
      </c>
      <c r="N34" s="19" t="s">
        <v>11</v>
      </c>
      <c r="O34" s="19" t="s">
        <v>12</v>
      </c>
      <c r="P34" s="19" t="s">
        <v>13</v>
      </c>
      <c r="Q34" s="19" t="s">
        <v>14</v>
      </c>
      <c r="R34" s="19" t="s">
        <v>243</v>
      </c>
      <c r="S34" s="19" t="s">
        <v>15</v>
      </c>
      <c r="T34" s="19" t="s">
        <v>244</v>
      </c>
      <c r="U34" s="19" t="s">
        <v>250</v>
      </c>
      <c r="V34" s="19" t="s">
        <v>239</v>
      </c>
      <c r="W34" s="19" t="s">
        <v>245</v>
      </c>
      <c r="X34" s="19" t="s">
        <v>18</v>
      </c>
      <c r="Y34" s="19" t="s">
        <v>19</v>
      </c>
      <c r="Z34" s="19" t="s">
        <v>20</v>
      </c>
      <c r="AA34" s="19" t="s">
        <v>21</v>
      </c>
      <c r="AB34" s="19" t="s">
        <v>22</v>
      </c>
      <c r="AC34" s="19" t="s">
        <v>246</v>
      </c>
      <c r="AD34" s="19" t="s">
        <v>247</v>
      </c>
      <c r="AE34" s="19" t="s">
        <v>23</v>
      </c>
      <c r="AF34" s="19" t="s">
        <v>24</v>
      </c>
      <c r="AG34" s="19" t="s">
        <v>25</v>
      </c>
    </row>
    <row r="35" spans="1:33" x14ac:dyDescent="0.25">
      <c r="A35" s="10" t="s">
        <v>269</v>
      </c>
      <c r="B35" s="10"/>
      <c r="C35" s="10"/>
      <c r="D35" s="10"/>
      <c r="E35" s="10">
        <v>492</v>
      </c>
      <c r="F35" s="10"/>
      <c r="G35" s="10">
        <v>1108</v>
      </c>
      <c r="H35" s="10">
        <v>164</v>
      </c>
      <c r="I35" s="10"/>
      <c r="J35" s="10">
        <v>7.71</v>
      </c>
      <c r="K35" s="10">
        <v>211.13</v>
      </c>
      <c r="L35" s="10">
        <v>344</v>
      </c>
      <c r="M35" s="10">
        <v>1122</v>
      </c>
      <c r="N35" s="10">
        <v>381</v>
      </c>
      <c r="O35" s="10">
        <v>21.51</v>
      </c>
      <c r="P35" s="10">
        <v>88</v>
      </c>
      <c r="Q35" s="10">
        <v>7</v>
      </c>
      <c r="R35" s="10"/>
      <c r="S35" s="10"/>
      <c r="T35" s="10"/>
      <c r="U35" s="10"/>
      <c r="V35" s="10">
        <v>8</v>
      </c>
      <c r="W35" s="10">
        <v>553</v>
      </c>
      <c r="X35" s="10">
        <v>136</v>
      </c>
      <c r="Y35" s="10">
        <v>105</v>
      </c>
      <c r="Z35" s="10">
        <v>23</v>
      </c>
      <c r="AA35" s="10"/>
      <c r="AB35" s="10">
        <v>327</v>
      </c>
      <c r="AC35" s="10"/>
      <c r="AD35" s="10">
        <v>591</v>
      </c>
      <c r="AE35" s="10"/>
      <c r="AF35" s="10">
        <v>7</v>
      </c>
      <c r="AG35" s="11">
        <f t="shared" ref="AG35:AG41" si="3">SUM(B35:AF35)</f>
        <v>5696.35</v>
      </c>
    </row>
    <row r="36" spans="1:33" x14ac:dyDescent="0.25">
      <c r="A36" s="10" t="s">
        <v>270</v>
      </c>
      <c r="B36" s="10"/>
      <c r="C36" s="10"/>
      <c r="D36" s="10"/>
      <c r="E36" s="10">
        <v>186</v>
      </c>
      <c r="F36" s="10"/>
      <c r="G36" s="10">
        <v>14</v>
      </c>
      <c r="H36" s="10">
        <v>35</v>
      </c>
      <c r="I36" s="10"/>
      <c r="J36" s="10">
        <v>0.02</v>
      </c>
      <c r="K36" s="10">
        <v>16.07</v>
      </c>
      <c r="L36" s="10">
        <v>99</v>
      </c>
      <c r="M36" s="10">
        <v>208</v>
      </c>
      <c r="N36" s="10">
        <v>81</v>
      </c>
      <c r="O36" s="10">
        <v>6.43</v>
      </c>
      <c r="P36" s="10">
        <v>10</v>
      </c>
      <c r="Q36" s="10">
        <v>2</v>
      </c>
      <c r="R36" s="10"/>
      <c r="S36" s="10"/>
      <c r="T36" s="10"/>
      <c r="U36" s="10"/>
      <c r="V36" s="10">
        <v>0</v>
      </c>
      <c r="W36" s="10">
        <v>83</v>
      </c>
      <c r="X36" s="10">
        <v>36</v>
      </c>
      <c r="Y36" s="10">
        <v>31</v>
      </c>
      <c r="Z36" s="10">
        <v>4</v>
      </c>
      <c r="AA36" s="10"/>
      <c r="AB36" s="10">
        <v>74</v>
      </c>
      <c r="AC36" s="10"/>
      <c r="AD36" s="10">
        <v>42</v>
      </c>
      <c r="AE36" s="10"/>
      <c r="AF36" s="10"/>
      <c r="AG36" s="11">
        <f t="shared" si="3"/>
        <v>927.52</v>
      </c>
    </row>
    <row r="37" spans="1:33" x14ac:dyDescent="0.25">
      <c r="A37" s="10" t="s">
        <v>271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>
        <v>0</v>
      </c>
      <c r="AE37" s="10"/>
      <c r="AF37" s="10"/>
      <c r="AG37" s="11">
        <f t="shared" si="3"/>
        <v>0</v>
      </c>
    </row>
    <row r="38" spans="1:33" s="8" customFormat="1" x14ac:dyDescent="0.25">
      <c r="A38" s="11" t="s">
        <v>272</v>
      </c>
      <c r="B38" s="11"/>
      <c r="C38" s="11"/>
      <c r="D38" s="11"/>
      <c r="E38" s="11">
        <v>678</v>
      </c>
      <c r="F38" s="11"/>
      <c r="G38" s="11">
        <v>1122</v>
      </c>
      <c r="H38" s="11">
        <v>199</v>
      </c>
      <c r="I38" s="11"/>
      <c r="J38" s="11">
        <v>7.73</v>
      </c>
      <c r="K38" s="11">
        <v>227.2</v>
      </c>
      <c r="L38" s="11">
        <v>443</v>
      </c>
      <c r="M38" s="11">
        <v>1330</v>
      </c>
      <c r="N38" s="11">
        <v>462</v>
      </c>
      <c r="O38" s="11">
        <v>27.94</v>
      </c>
      <c r="P38" s="11">
        <v>98</v>
      </c>
      <c r="Q38" s="11">
        <v>9</v>
      </c>
      <c r="R38" s="11"/>
      <c r="S38" s="11">
        <v>921</v>
      </c>
      <c r="T38" s="11"/>
      <c r="U38" s="11"/>
      <c r="V38" s="11">
        <v>8</v>
      </c>
      <c r="W38" s="11">
        <v>635</v>
      </c>
      <c r="X38" s="11">
        <v>172</v>
      </c>
      <c r="Y38" s="11">
        <v>136</v>
      </c>
      <c r="Z38" s="11">
        <v>27</v>
      </c>
      <c r="AA38" s="11"/>
      <c r="AB38" s="11">
        <v>401</v>
      </c>
      <c r="AC38" s="11">
        <v>2701</v>
      </c>
      <c r="AD38" s="11">
        <v>633</v>
      </c>
      <c r="AE38" s="11">
        <v>1116</v>
      </c>
      <c r="AF38" s="11">
        <v>7</v>
      </c>
      <c r="AG38" s="11">
        <f t="shared" si="3"/>
        <v>11360.869999999999</v>
      </c>
    </row>
    <row r="39" spans="1:33" x14ac:dyDescent="0.25">
      <c r="A39" s="10" t="s">
        <v>273</v>
      </c>
      <c r="B39" s="10"/>
      <c r="C39" s="10"/>
      <c r="D39" s="10"/>
      <c r="E39" s="10">
        <v>0</v>
      </c>
      <c r="F39" s="10"/>
      <c r="G39" s="10"/>
      <c r="H39" s="10">
        <v>14</v>
      </c>
      <c r="I39" s="10"/>
      <c r="J39" s="10">
        <v>1.78</v>
      </c>
      <c r="K39" s="10">
        <v>27.84</v>
      </c>
      <c r="L39" s="10">
        <v>31</v>
      </c>
      <c r="M39" s="10">
        <v>37</v>
      </c>
      <c r="N39" s="10"/>
      <c r="O39" s="10">
        <v>2.58</v>
      </c>
      <c r="P39" s="10">
        <v>1</v>
      </c>
      <c r="Q39" s="10">
        <v>6</v>
      </c>
      <c r="R39" s="10"/>
      <c r="S39" s="10">
        <v>49.13</v>
      </c>
      <c r="T39" s="10"/>
      <c r="U39" s="10"/>
      <c r="V39" s="10">
        <v>7</v>
      </c>
      <c r="W39" s="10">
        <v>14</v>
      </c>
      <c r="X39" s="10">
        <v>21</v>
      </c>
      <c r="Y39" s="10">
        <v>3</v>
      </c>
      <c r="Z39" s="10">
        <v>17</v>
      </c>
      <c r="AA39" s="10"/>
      <c r="AB39" s="10">
        <v>17</v>
      </c>
      <c r="AC39" s="10">
        <v>172</v>
      </c>
      <c r="AD39" s="10">
        <v>236</v>
      </c>
      <c r="AE39" s="10">
        <v>132</v>
      </c>
      <c r="AF39" s="10">
        <v>5</v>
      </c>
      <c r="AG39" s="11">
        <f t="shared" si="3"/>
        <v>794.33</v>
      </c>
    </row>
    <row r="40" spans="1:33" x14ac:dyDescent="0.25">
      <c r="A40" s="10" t="s">
        <v>274</v>
      </c>
      <c r="B40" s="10"/>
      <c r="C40" s="10"/>
      <c r="D40" s="10"/>
      <c r="E40" s="10">
        <v>-1058</v>
      </c>
      <c r="F40" s="10"/>
      <c r="G40" s="10">
        <v>1247</v>
      </c>
      <c r="H40" s="10">
        <v>-362</v>
      </c>
      <c r="I40" s="10"/>
      <c r="J40" s="10">
        <v>35.44</v>
      </c>
      <c r="K40" s="10">
        <v>385.5</v>
      </c>
      <c r="L40" s="10">
        <v>-911</v>
      </c>
      <c r="M40" s="10">
        <v>1886</v>
      </c>
      <c r="N40" s="10">
        <v>466</v>
      </c>
      <c r="O40" s="10">
        <v>30.62</v>
      </c>
      <c r="P40" s="10">
        <v>147</v>
      </c>
      <c r="Q40" s="10">
        <v>-12</v>
      </c>
      <c r="R40" s="10"/>
      <c r="S40" s="10">
        <v>458.65</v>
      </c>
      <c r="T40" s="10"/>
      <c r="U40" s="10"/>
      <c r="V40" s="10">
        <v>12</v>
      </c>
      <c r="W40" s="10">
        <v>540</v>
      </c>
      <c r="X40" s="10">
        <v>434</v>
      </c>
      <c r="Y40" s="10">
        <v>185</v>
      </c>
      <c r="Z40" s="10">
        <v>51</v>
      </c>
      <c r="AA40" s="10"/>
      <c r="AB40" s="10">
        <v>894</v>
      </c>
      <c r="AC40" s="10">
        <v>1585</v>
      </c>
      <c r="AD40" s="10">
        <v>360</v>
      </c>
      <c r="AE40" s="10">
        <v>242</v>
      </c>
      <c r="AF40" s="10">
        <v>34</v>
      </c>
      <c r="AG40" s="11">
        <f t="shared" si="3"/>
        <v>6650.21</v>
      </c>
    </row>
    <row r="41" spans="1:33" s="8" customFormat="1" x14ac:dyDescent="0.25">
      <c r="A41" s="11" t="s">
        <v>196</v>
      </c>
      <c r="B41" s="11"/>
      <c r="C41" s="11"/>
      <c r="D41" s="11"/>
      <c r="E41" s="11">
        <v>-379</v>
      </c>
      <c r="F41" s="11"/>
      <c r="G41" s="11">
        <v>-125</v>
      </c>
      <c r="H41" s="11">
        <v>-149</v>
      </c>
      <c r="I41" s="11"/>
      <c r="J41" s="11">
        <v>-25.93</v>
      </c>
      <c r="K41" s="11">
        <v>-130.44999999999999</v>
      </c>
      <c r="L41" s="11">
        <v>-438</v>
      </c>
      <c r="M41" s="11">
        <v>-519</v>
      </c>
      <c r="N41" s="11">
        <v>-4</v>
      </c>
      <c r="O41" s="11">
        <v>-0.1</v>
      </c>
      <c r="P41" s="11">
        <v>-48</v>
      </c>
      <c r="Q41" s="11">
        <v>3</v>
      </c>
      <c r="R41" s="11"/>
      <c r="S41" s="11">
        <v>511.13</v>
      </c>
      <c r="T41" s="11"/>
      <c r="U41" s="11"/>
      <c r="V41" s="11">
        <v>3</v>
      </c>
      <c r="W41" s="11">
        <v>110</v>
      </c>
      <c r="X41" s="11">
        <v>-241</v>
      </c>
      <c r="Y41" s="11">
        <v>-47</v>
      </c>
      <c r="Z41" s="11">
        <v>-8</v>
      </c>
      <c r="AA41" s="11"/>
      <c r="AB41" s="11">
        <v>-476</v>
      </c>
      <c r="AC41" s="11">
        <v>1288</v>
      </c>
      <c r="AD41" s="11">
        <v>508</v>
      </c>
      <c r="AE41" s="11">
        <v>1005</v>
      </c>
      <c r="AF41" s="11">
        <v>-22</v>
      </c>
      <c r="AG41" s="11">
        <f t="shared" si="3"/>
        <v>815.65000000000009</v>
      </c>
    </row>
    <row r="43" spans="1:33" x14ac:dyDescent="0.25">
      <c r="A43" s="26" t="s">
        <v>192</v>
      </c>
    </row>
    <row r="44" spans="1:33" x14ac:dyDescent="0.25">
      <c r="A44" s="3" t="s">
        <v>0</v>
      </c>
      <c r="B44" s="19" t="s">
        <v>1</v>
      </c>
      <c r="C44" s="19" t="s">
        <v>240</v>
      </c>
      <c r="D44" s="19" t="s">
        <v>3</v>
      </c>
      <c r="E44" s="19" t="s">
        <v>4</v>
      </c>
      <c r="F44" s="19" t="s">
        <v>241</v>
      </c>
      <c r="G44" s="19" t="s">
        <v>242</v>
      </c>
      <c r="H44" s="19" t="s">
        <v>251</v>
      </c>
      <c r="I44" s="19" t="s">
        <v>7</v>
      </c>
      <c r="J44" s="19" t="s">
        <v>6</v>
      </c>
      <c r="K44" s="19" t="s">
        <v>8</v>
      </c>
      <c r="L44" s="19" t="s">
        <v>9</v>
      </c>
      <c r="M44" s="19" t="s">
        <v>10</v>
      </c>
      <c r="N44" s="19" t="s">
        <v>11</v>
      </c>
      <c r="O44" s="19" t="s">
        <v>12</v>
      </c>
      <c r="P44" s="19" t="s">
        <v>13</v>
      </c>
      <c r="Q44" s="19" t="s">
        <v>14</v>
      </c>
      <c r="R44" s="19" t="s">
        <v>243</v>
      </c>
      <c r="S44" s="19" t="s">
        <v>15</v>
      </c>
      <c r="T44" s="19" t="s">
        <v>244</v>
      </c>
      <c r="U44" s="19" t="s">
        <v>250</v>
      </c>
      <c r="V44" s="19" t="s">
        <v>239</v>
      </c>
      <c r="W44" s="19" t="s">
        <v>245</v>
      </c>
      <c r="X44" s="19" t="s">
        <v>18</v>
      </c>
      <c r="Y44" s="19" t="s">
        <v>19</v>
      </c>
      <c r="Z44" s="19" t="s">
        <v>20</v>
      </c>
      <c r="AA44" s="19" t="s">
        <v>21</v>
      </c>
      <c r="AB44" s="19" t="s">
        <v>22</v>
      </c>
      <c r="AC44" s="19" t="s">
        <v>246</v>
      </c>
      <c r="AD44" s="19" t="s">
        <v>247</v>
      </c>
      <c r="AE44" s="19" t="s">
        <v>23</v>
      </c>
      <c r="AF44" s="19" t="s">
        <v>24</v>
      </c>
      <c r="AG44" s="19" t="s">
        <v>25</v>
      </c>
    </row>
    <row r="45" spans="1:33" x14ac:dyDescent="0.25">
      <c r="A45" s="10" t="s">
        <v>269</v>
      </c>
      <c r="B45" s="10">
        <v>686</v>
      </c>
      <c r="C45" s="10">
        <v>5446</v>
      </c>
      <c r="D45" s="10"/>
      <c r="E45" s="10">
        <v>4750</v>
      </c>
      <c r="F45" s="10">
        <v>9734</v>
      </c>
      <c r="G45" s="10">
        <v>6502</v>
      </c>
      <c r="H45" s="10">
        <v>677</v>
      </c>
      <c r="I45" s="10"/>
      <c r="J45" s="10">
        <v>191.95</v>
      </c>
      <c r="K45" s="10">
        <v>758.28</v>
      </c>
      <c r="L45" s="10">
        <v>11668</v>
      </c>
      <c r="M45" s="10">
        <v>8379</v>
      </c>
      <c r="N45" s="10">
        <v>2094</v>
      </c>
      <c r="O45" s="10">
        <v>361.21</v>
      </c>
      <c r="P45" s="10">
        <v>686</v>
      </c>
      <c r="Q45" s="10">
        <v>274</v>
      </c>
      <c r="R45" s="10">
        <v>2285.09</v>
      </c>
      <c r="S45" s="10"/>
      <c r="T45" s="10">
        <v>33</v>
      </c>
      <c r="U45" s="10">
        <v>7747</v>
      </c>
      <c r="V45" s="10">
        <v>22</v>
      </c>
      <c r="W45" s="10">
        <v>2519</v>
      </c>
      <c r="X45" s="10">
        <v>1030</v>
      </c>
      <c r="Y45" s="10">
        <v>4358</v>
      </c>
      <c r="Z45" s="10"/>
      <c r="AA45" s="10">
        <v>30942</v>
      </c>
      <c r="AB45" s="10">
        <v>4074</v>
      </c>
      <c r="AC45" s="10"/>
      <c r="AD45" s="10">
        <v>7549</v>
      </c>
      <c r="AE45" s="10"/>
      <c r="AF45" s="10">
        <v>1056</v>
      </c>
      <c r="AG45" s="11">
        <f t="shared" ref="AG45:AG51" si="4">SUM(B45:AF45)</f>
        <v>113822.53</v>
      </c>
    </row>
    <row r="46" spans="1:33" x14ac:dyDescent="0.25">
      <c r="A46" s="10" t="s">
        <v>270</v>
      </c>
      <c r="B46" s="10">
        <v>88</v>
      </c>
      <c r="C46" s="10">
        <v>386</v>
      </c>
      <c r="D46" s="10"/>
      <c r="E46" s="10">
        <v>118</v>
      </c>
      <c r="F46" s="10">
        <v>3020</v>
      </c>
      <c r="G46" s="10">
        <v>91</v>
      </c>
      <c r="H46" s="10">
        <v>76</v>
      </c>
      <c r="I46" s="10"/>
      <c r="J46" s="10">
        <v>2.0499999999999998</v>
      </c>
      <c r="K46" s="10">
        <v>24.4</v>
      </c>
      <c r="L46" s="10">
        <v>1804</v>
      </c>
      <c r="M46" s="10">
        <v>577</v>
      </c>
      <c r="N46" s="10">
        <v>623</v>
      </c>
      <c r="O46" s="10">
        <v>12.38</v>
      </c>
      <c r="P46" s="10">
        <v>250</v>
      </c>
      <c r="Q46" s="10">
        <v>9</v>
      </c>
      <c r="R46" s="10">
        <v>189.02</v>
      </c>
      <c r="S46" s="10"/>
      <c r="T46" s="10"/>
      <c r="U46" s="10">
        <v>2229</v>
      </c>
      <c r="V46" s="10">
        <v>2</v>
      </c>
      <c r="W46" s="10">
        <v>5</v>
      </c>
      <c r="X46" s="10">
        <v>96</v>
      </c>
      <c r="Y46" s="10">
        <v>370</v>
      </c>
      <c r="Z46" s="10"/>
      <c r="AA46" s="10">
        <v>3254</v>
      </c>
      <c r="AB46" s="10">
        <v>292</v>
      </c>
      <c r="AC46" s="10"/>
      <c r="AD46" s="10">
        <v>309</v>
      </c>
      <c r="AE46" s="10"/>
      <c r="AF46" s="10">
        <v>7</v>
      </c>
      <c r="AG46" s="11">
        <f t="shared" si="4"/>
        <v>13833.850000000002</v>
      </c>
    </row>
    <row r="47" spans="1:33" x14ac:dyDescent="0.25">
      <c r="A47" s="10" t="s">
        <v>271</v>
      </c>
      <c r="B47" s="10"/>
      <c r="C47" s="10"/>
      <c r="D47" s="10"/>
      <c r="E47" s="10"/>
      <c r="F47" s="10"/>
      <c r="G47" s="10">
        <v>38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>
        <v>0</v>
      </c>
      <c r="AE47" s="10"/>
      <c r="AF47" s="10"/>
      <c r="AG47" s="11">
        <f t="shared" si="4"/>
        <v>38</v>
      </c>
    </row>
    <row r="48" spans="1:33" s="8" customFormat="1" x14ac:dyDescent="0.25">
      <c r="A48" s="11" t="s">
        <v>272</v>
      </c>
      <c r="B48" s="11">
        <v>774</v>
      </c>
      <c r="C48" s="11">
        <v>5832</v>
      </c>
      <c r="D48" s="11"/>
      <c r="E48" s="11">
        <v>4868</v>
      </c>
      <c r="F48" s="11">
        <v>12754</v>
      </c>
      <c r="G48" s="11">
        <v>6631</v>
      </c>
      <c r="H48" s="11">
        <v>753</v>
      </c>
      <c r="I48" s="11"/>
      <c r="J48" s="11">
        <v>194</v>
      </c>
      <c r="K48" s="11">
        <v>782.67</v>
      </c>
      <c r="L48" s="11">
        <v>13472</v>
      </c>
      <c r="M48" s="11">
        <v>8956</v>
      </c>
      <c r="N48" s="11">
        <v>2717</v>
      </c>
      <c r="O48" s="11">
        <v>373.59</v>
      </c>
      <c r="P48" s="11">
        <v>936</v>
      </c>
      <c r="Q48" s="11">
        <v>283</v>
      </c>
      <c r="R48" s="11">
        <v>2474.11</v>
      </c>
      <c r="S48" s="11">
        <v>8499</v>
      </c>
      <c r="T48" s="11">
        <v>33</v>
      </c>
      <c r="U48" s="11">
        <v>9976</v>
      </c>
      <c r="V48" s="11">
        <v>24</v>
      </c>
      <c r="W48" s="11">
        <v>2524</v>
      </c>
      <c r="X48" s="11">
        <v>1127</v>
      </c>
      <c r="Y48" s="11">
        <v>4728</v>
      </c>
      <c r="Z48" s="11"/>
      <c r="AA48" s="11">
        <v>34196</v>
      </c>
      <c r="AB48" s="11">
        <v>4366</v>
      </c>
      <c r="AC48" s="11">
        <v>22074</v>
      </c>
      <c r="AD48" s="11">
        <v>7858</v>
      </c>
      <c r="AE48" s="11">
        <v>7130</v>
      </c>
      <c r="AF48" s="11">
        <v>1063</v>
      </c>
      <c r="AG48" s="11">
        <f t="shared" si="4"/>
        <v>165398.37</v>
      </c>
    </row>
    <row r="49" spans="1:33" x14ac:dyDescent="0.25">
      <c r="A49" s="10" t="s">
        <v>273</v>
      </c>
      <c r="B49" s="10"/>
      <c r="C49" s="10"/>
      <c r="D49" s="10"/>
      <c r="E49" s="10"/>
      <c r="F49" s="10">
        <v>33</v>
      </c>
      <c r="G49" s="10"/>
      <c r="H49" s="10">
        <v>61</v>
      </c>
      <c r="I49" s="10"/>
      <c r="J49" s="10">
        <v>18.39</v>
      </c>
      <c r="K49" s="10"/>
      <c r="L49" s="10">
        <v>0</v>
      </c>
      <c r="M49" s="10">
        <v>526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>
        <v>57</v>
      </c>
      <c r="Z49" s="10"/>
      <c r="AA49" s="10"/>
      <c r="AB49" s="10"/>
      <c r="AC49" s="10">
        <v>173</v>
      </c>
      <c r="AD49" s="10">
        <v>91</v>
      </c>
      <c r="AE49" s="10"/>
      <c r="AF49" s="10"/>
      <c r="AG49" s="11">
        <f t="shared" si="4"/>
        <v>959.39</v>
      </c>
    </row>
    <row r="50" spans="1:33" x14ac:dyDescent="0.25">
      <c r="A50" s="10" t="s">
        <v>274</v>
      </c>
      <c r="B50" s="10">
        <v>67</v>
      </c>
      <c r="C50" s="10">
        <v>4021</v>
      </c>
      <c r="D50" s="10"/>
      <c r="E50" s="10">
        <v>-3039</v>
      </c>
      <c r="F50" s="10">
        <v>6289</v>
      </c>
      <c r="G50" s="10">
        <v>3586</v>
      </c>
      <c r="H50" s="10">
        <v>-106</v>
      </c>
      <c r="I50" s="10"/>
      <c r="J50" s="10">
        <v>65.72</v>
      </c>
      <c r="K50" s="10">
        <v>379.74</v>
      </c>
      <c r="L50" s="10">
        <v>-13349</v>
      </c>
      <c r="M50" s="10">
        <v>8228</v>
      </c>
      <c r="N50" s="10">
        <v>97</v>
      </c>
      <c r="O50" s="10">
        <v>415.18</v>
      </c>
      <c r="P50" s="10">
        <v>65</v>
      </c>
      <c r="Q50" s="10">
        <v>-36</v>
      </c>
      <c r="R50" s="10">
        <v>136.11000000000001</v>
      </c>
      <c r="S50" s="10">
        <v>1231.75</v>
      </c>
      <c r="T50" s="10">
        <v>-5</v>
      </c>
      <c r="U50" s="10">
        <v>6514</v>
      </c>
      <c r="V50" s="10">
        <v>2</v>
      </c>
      <c r="W50" s="10">
        <v>2270</v>
      </c>
      <c r="X50" s="10">
        <v>346</v>
      </c>
      <c r="Y50" s="10">
        <v>217</v>
      </c>
      <c r="Z50" s="10"/>
      <c r="AA50" s="10">
        <v>2312</v>
      </c>
      <c r="AB50" s="10">
        <v>2867</v>
      </c>
      <c r="AC50" s="10">
        <v>3548</v>
      </c>
      <c r="AD50" s="10">
        <v>700</v>
      </c>
      <c r="AE50" s="10">
        <v>857</v>
      </c>
      <c r="AF50" s="10">
        <v>43</v>
      </c>
      <c r="AG50" s="11">
        <f t="shared" si="4"/>
        <v>27722.5</v>
      </c>
    </row>
    <row r="51" spans="1:33" s="8" customFormat="1" x14ac:dyDescent="0.25">
      <c r="A51" s="11" t="s">
        <v>196</v>
      </c>
      <c r="B51" s="11">
        <v>707</v>
      </c>
      <c r="C51" s="11">
        <v>1811</v>
      </c>
      <c r="D51" s="11"/>
      <c r="E51" s="11">
        <v>1829</v>
      </c>
      <c r="F51" s="11">
        <v>6498</v>
      </c>
      <c r="G51" s="11">
        <v>3045</v>
      </c>
      <c r="H51" s="11">
        <v>708</v>
      </c>
      <c r="I51" s="11"/>
      <c r="J51" s="11">
        <v>146.66999999999999</v>
      </c>
      <c r="K51" s="11">
        <v>402.93</v>
      </c>
      <c r="L51" s="11">
        <v>124</v>
      </c>
      <c r="M51" s="11">
        <v>1254</v>
      </c>
      <c r="N51" s="11">
        <v>2620</v>
      </c>
      <c r="O51" s="11">
        <v>-41.59</v>
      </c>
      <c r="P51" s="11">
        <v>871</v>
      </c>
      <c r="Q51" s="11">
        <v>247</v>
      </c>
      <c r="R51" s="11">
        <v>2338.0100000000002</v>
      </c>
      <c r="S51" s="11">
        <v>7217.29</v>
      </c>
      <c r="T51" s="11">
        <v>28</v>
      </c>
      <c r="U51" s="11">
        <v>3463</v>
      </c>
      <c r="V51" s="11">
        <v>22</v>
      </c>
      <c r="W51" s="11">
        <v>254</v>
      </c>
      <c r="X51" s="11">
        <v>781</v>
      </c>
      <c r="Y51" s="11">
        <v>4568</v>
      </c>
      <c r="Z51" s="11"/>
      <c r="AA51" s="11">
        <v>31884</v>
      </c>
      <c r="AB51" s="11">
        <v>1499</v>
      </c>
      <c r="AC51" s="11">
        <v>18698</v>
      </c>
      <c r="AD51" s="11">
        <v>7249</v>
      </c>
      <c r="AE51" s="11">
        <v>6272</v>
      </c>
      <c r="AF51" s="11">
        <v>1020</v>
      </c>
      <c r="AG51" s="11">
        <f t="shared" si="4"/>
        <v>105515.31</v>
      </c>
    </row>
    <row r="53" spans="1:33" x14ac:dyDescent="0.25">
      <c r="A53" s="26" t="s">
        <v>193</v>
      </c>
    </row>
    <row r="54" spans="1:33" x14ac:dyDescent="0.25">
      <c r="A54" s="3" t="s">
        <v>0</v>
      </c>
      <c r="B54" s="19" t="s">
        <v>1</v>
      </c>
      <c r="C54" s="19" t="s">
        <v>240</v>
      </c>
      <c r="D54" s="19" t="s">
        <v>3</v>
      </c>
      <c r="E54" s="19" t="s">
        <v>4</v>
      </c>
      <c r="F54" s="19" t="s">
        <v>241</v>
      </c>
      <c r="G54" s="19" t="s">
        <v>242</v>
      </c>
      <c r="H54" s="19" t="s">
        <v>251</v>
      </c>
      <c r="I54" s="19" t="s">
        <v>7</v>
      </c>
      <c r="J54" s="19" t="s">
        <v>6</v>
      </c>
      <c r="K54" s="19" t="s">
        <v>8</v>
      </c>
      <c r="L54" s="19" t="s">
        <v>9</v>
      </c>
      <c r="M54" s="19" t="s">
        <v>10</v>
      </c>
      <c r="N54" s="19" t="s">
        <v>11</v>
      </c>
      <c r="O54" s="19" t="s">
        <v>12</v>
      </c>
      <c r="P54" s="19" t="s">
        <v>13</v>
      </c>
      <c r="Q54" s="19" t="s">
        <v>14</v>
      </c>
      <c r="R54" s="19" t="s">
        <v>243</v>
      </c>
      <c r="S54" s="19" t="s">
        <v>15</v>
      </c>
      <c r="T54" s="19" t="s">
        <v>244</v>
      </c>
      <c r="U54" s="19" t="s">
        <v>250</v>
      </c>
      <c r="V54" s="19" t="s">
        <v>239</v>
      </c>
      <c r="W54" s="19" t="s">
        <v>245</v>
      </c>
      <c r="X54" s="19" t="s">
        <v>18</v>
      </c>
      <c r="Y54" s="19" t="s">
        <v>19</v>
      </c>
      <c r="Z54" s="19" t="s">
        <v>20</v>
      </c>
      <c r="AA54" s="19" t="s">
        <v>21</v>
      </c>
      <c r="AB54" s="19" t="s">
        <v>22</v>
      </c>
      <c r="AC54" s="19" t="s">
        <v>246</v>
      </c>
      <c r="AD54" s="19" t="s">
        <v>247</v>
      </c>
      <c r="AE54" s="19" t="s">
        <v>23</v>
      </c>
      <c r="AF54" s="19" t="s">
        <v>24</v>
      </c>
      <c r="AG54" s="19" t="s">
        <v>25</v>
      </c>
    </row>
    <row r="55" spans="1:33" x14ac:dyDescent="0.25">
      <c r="A55" s="10" t="s">
        <v>269</v>
      </c>
      <c r="B55" s="10">
        <v>10</v>
      </c>
      <c r="C55" s="10">
        <v>431</v>
      </c>
      <c r="D55" s="10"/>
      <c r="E55" s="10">
        <v>535</v>
      </c>
      <c r="F55" s="10">
        <v>1016</v>
      </c>
      <c r="G55" s="10">
        <v>1108</v>
      </c>
      <c r="H55" s="10">
        <v>118</v>
      </c>
      <c r="I55" s="10"/>
      <c r="J55" s="10">
        <v>16.45</v>
      </c>
      <c r="K55" s="10">
        <v>220.2</v>
      </c>
      <c r="L55" s="10">
        <v>1957</v>
      </c>
      <c r="M55" s="10">
        <v>863</v>
      </c>
      <c r="N55" s="10">
        <v>312</v>
      </c>
      <c r="O55" s="10">
        <v>9.35</v>
      </c>
      <c r="P55" s="10">
        <v>45</v>
      </c>
      <c r="Q55" s="10">
        <v>13</v>
      </c>
      <c r="R55" s="10">
        <v>60.85</v>
      </c>
      <c r="S55" s="10"/>
      <c r="T55" s="10">
        <v>3</v>
      </c>
      <c r="U55" s="10">
        <v>220</v>
      </c>
      <c r="V55" s="10">
        <v>1</v>
      </c>
      <c r="W55" s="10">
        <v>507</v>
      </c>
      <c r="X55" s="10">
        <v>122</v>
      </c>
      <c r="Y55" s="10">
        <v>1671</v>
      </c>
      <c r="Z55" s="10">
        <v>69</v>
      </c>
      <c r="AA55" s="10">
        <v>476</v>
      </c>
      <c r="AB55" s="10">
        <v>298</v>
      </c>
      <c r="AC55" s="10"/>
      <c r="AD55" s="10">
        <v>282</v>
      </c>
      <c r="AE55" s="10"/>
      <c r="AF55" s="10">
        <v>569</v>
      </c>
      <c r="AG55" s="11">
        <f t="shared" ref="AG55:AG61" si="5">SUM(B55:AF55)</f>
        <v>10932.85</v>
      </c>
    </row>
    <row r="56" spans="1:33" x14ac:dyDescent="0.25">
      <c r="A56" s="10" t="s">
        <v>270</v>
      </c>
      <c r="B56" s="10">
        <v>1</v>
      </c>
      <c r="C56" s="10">
        <v>28</v>
      </c>
      <c r="D56" s="10"/>
      <c r="E56" s="10">
        <v>24</v>
      </c>
      <c r="F56" s="10">
        <v>100</v>
      </c>
      <c r="G56" s="10">
        <v>14</v>
      </c>
      <c r="H56" s="10">
        <v>23</v>
      </c>
      <c r="I56" s="10"/>
      <c r="J56" s="10"/>
      <c r="K56" s="10">
        <v>0.06</v>
      </c>
      <c r="L56" s="10">
        <v>210</v>
      </c>
      <c r="M56" s="10">
        <v>45</v>
      </c>
      <c r="N56" s="10">
        <v>20</v>
      </c>
      <c r="O56" s="10">
        <v>2.11</v>
      </c>
      <c r="P56" s="10">
        <v>1</v>
      </c>
      <c r="Q56" s="10">
        <v>3</v>
      </c>
      <c r="R56" s="10">
        <v>4.51</v>
      </c>
      <c r="S56" s="10"/>
      <c r="T56" s="10"/>
      <c r="U56" s="10"/>
      <c r="V56" s="10"/>
      <c r="W56" s="10">
        <v>16</v>
      </c>
      <c r="X56" s="10">
        <v>14</v>
      </c>
      <c r="Y56" s="10">
        <v>5</v>
      </c>
      <c r="Z56" s="10">
        <v>4</v>
      </c>
      <c r="AA56" s="10">
        <v>48</v>
      </c>
      <c r="AB56" s="10">
        <v>59</v>
      </c>
      <c r="AC56" s="10"/>
      <c r="AD56" s="10">
        <v>83</v>
      </c>
      <c r="AE56" s="10"/>
      <c r="AF56" s="10"/>
      <c r="AG56" s="11">
        <f t="shared" si="5"/>
        <v>704.68000000000006</v>
      </c>
    </row>
    <row r="57" spans="1:33" x14ac:dyDescent="0.25">
      <c r="A57" s="10" t="s">
        <v>271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>
        <v>0</v>
      </c>
      <c r="AE57" s="10"/>
      <c r="AF57" s="10"/>
      <c r="AG57" s="11">
        <f t="shared" si="5"/>
        <v>0</v>
      </c>
    </row>
    <row r="58" spans="1:33" s="8" customFormat="1" x14ac:dyDescent="0.25">
      <c r="A58" s="11" t="s">
        <v>272</v>
      </c>
      <c r="B58" s="11">
        <v>11</v>
      </c>
      <c r="C58" s="11">
        <v>459</v>
      </c>
      <c r="D58" s="11"/>
      <c r="E58" s="11">
        <v>558</v>
      </c>
      <c r="F58" s="11">
        <v>1116</v>
      </c>
      <c r="G58" s="11">
        <v>1122</v>
      </c>
      <c r="H58" s="11">
        <v>141</v>
      </c>
      <c r="I58" s="11"/>
      <c r="J58" s="11">
        <v>16.45</v>
      </c>
      <c r="K58" s="11">
        <v>220.26</v>
      </c>
      <c r="L58" s="11">
        <v>2166</v>
      </c>
      <c r="M58" s="11">
        <v>908</v>
      </c>
      <c r="N58" s="11">
        <v>332</v>
      </c>
      <c r="O58" s="11">
        <v>11.46</v>
      </c>
      <c r="P58" s="11">
        <v>47</v>
      </c>
      <c r="Q58" s="11">
        <v>16</v>
      </c>
      <c r="R58" s="11">
        <v>65.37</v>
      </c>
      <c r="S58" s="11">
        <v>311</v>
      </c>
      <c r="T58" s="11">
        <v>3</v>
      </c>
      <c r="U58" s="11">
        <v>220</v>
      </c>
      <c r="V58" s="11">
        <v>1</v>
      </c>
      <c r="W58" s="11">
        <v>522</v>
      </c>
      <c r="X58" s="11">
        <v>136</v>
      </c>
      <c r="Y58" s="11">
        <v>1676</v>
      </c>
      <c r="Z58" s="11">
        <v>73</v>
      </c>
      <c r="AA58" s="11">
        <v>523</v>
      </c>
      <c r="AB58" s="11">
        <v>357</v>
      </c>
      <c r="AC58" s="11">
        <v>1607</v>
      </c>
      <c r="AD58" s="11">
        <v>366</v>
      </c>
      <c r="AE58" s="11">
        <v>446</v>
      </c>
      <c r="AF58" s="11">
        <v>569</v>
      </c>
      <c r="AG58" s="11">
        <f t="shared" si="5"/>
        <v>13999.54</v>
      </c>
    </row>
    <row r="59" spans="1:33" x14ac:dyDescent="0.25">
      <c r="A59" s="10" t="s">
        <v>273</v>
      </c>
      <c r="B59" s="10"/>
      <c r="C59" s="10"/>
      <c r="D59" s="10"/>
      <c r="E59" s="10"/>
      <c r="F59" s="10"/>
      <c r="G59" s="10"/>
      <c r="H59" s="10"/>
      <c r="I59" s="10"/>
      <c r="J59" s="10"/>
      <c r="K59" s="10">
        <v>0.4</v>
      </c>
      <c r="L59" s="10">
        <v>0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>
        <v>157</v>
      </c>
      <c r="Y59" s="10"/>
      <c r="Z59" s="10"/>
      <c r="AA59" s="10"/>
      <c r="AB59" s="10"/>
      <c r="AC59" s="10">
        <v>44</v>
      </c>
      <c r="AD59" s="10">
        <v>0</v>
      </c>
      <c r="AE59" s="10">
        <v>16</v>
      </c>
      <c r="AF59" s="10"/>
      <c r="AG59" s="11">
        <f t="shared" si="5"/>
        <v>217.4</v>
      </c>
    </row>
    <row r="60" spans="1:33" x14ac:dyDescent="0.25">
      <c r="A60" s="10" t="s">
        <v>274</v>
      </c>
      <c r="B60" s="10">
        <v>1</v>
      </c>
      <c r="C60" s="10">
        <v>101</v>
      </c>
      <c r="D60" s="10"/>
      <c r="E60" s="10">
        <v>-46</v>
      </c>
      <c r="F60" s="10">
        <v>80</v>
      </c>
      <c r="G60" s="10">
        <v>1247</v>
      </c>
      <c r="H60" s="10">
        <v>-49</v>
      </c>
      <c r="I60" s="10"/>
      <c r="J60" s="10">
        <v>3.57</v>
      </c>
      <c r="K60" s="10">
        <v>20.61</v>
      </c>
      <c r="L60" s="10">
        <v>-3709</v>
      </c>
      <c r="M60" s="10">
        <v>1173</v>
      </c>
      <c r="N60" s="10">
        <v>21</v>
      </c>
      <c r="O60" s="10">
        <v>66.66</v>
      </c>
      <c r="P60" s="10">
        <v>5</v>
      </c>
      <c r="Q60" s="10">
        <v>-2</v>
      </c>
      <c r="R60" s="10">
        <v>2.54</v>
      </c>
      <c r="S60" s="10">
        <v>106.03</v>
      </c>
      <c r="T60" s="10">
        <v>1</v>
      </c>
      <c r="U60" s="10">
        <v>76</v>
      </c>
      <c r="V60" s="10">
        <v>2</v>
      </c>
      <c r="W60" s="10">
        <v>1135</v>
      </c>
      <c r="X60" s="10">
        <v>280</v>
      </c>
      <c r="Y60" s="10">
        <v>1372</v>
      </c>
      <c r="Z60" s="10">
        <v>15</v>
      </c>
      <c r="AA60" s="10">
        <v>212</v>
      </c>
      <c r="AB60" s="10">
        <v>28</v>
      </c>
      <c r="AC60" s="10">
        <v>150</v>
      </c>
      <c r="AD60" s="10">
        <v>95</v>
      </c>
      <c r="AE60" s="10">
        <v>324</v>
      </c>
      <c r="AF60" s="10">
        <v>133</v>
      </c>
      <c r="AG60" s="11">
        <f t="shared" si="5"/>
        <v>2844.41</v>
      </c>
    </row>
    <row r="61" spans="1:33" s="8" customFormat="1" x14ac:dyDescent="0.25">
      <c r="A61" s="11" t="s">
        <v>196</v>
      </c>
      <c r="B61" s="11">
        <v>10</v>
      </c>
      <c r="C61" s="11">
        <v>358</v>
      </c>
      <c r="D61" s="11"/>
      <c r="E61" s="11">
        <v>512</v>
      </c>
      <c r="F61" s="11">
        <v>1036</v>
      </c>
      <c r="G61" s="11">
        <v>-125</v>
      </c>
      <c r="H61" s="11">
        <v>92</v>
      </c>
      <c r="I61" s="11"/>
      <c r="J61" s="11">
        <v>12.88</v>
      </c>
      <c r="K61" s="11">
        <v>200.05</v>
      </c>
      <c r="L61" s="11">
        <v>-1543</v>
      </c>
      <c r="M61" s="11">
        <v>-265</v>
      </c>
      <c r="N61" s="11">
        <v>311</v>
      </c>
      <c r="O61" s="11">
        <v>-55.2</v>
      </c>
      <c r="P61" s="11">
        <v>42</v>
      </c>
      <c r="Q61" s="11">
        <v>15</v>
      </c>
      <c r="R61" s="11">
        <v>62.83</v>
      </c>
      <c r="S61" s="11">
        <v>204.76</v>
      </c>
      <c r="T61" s="11">
        <v>4</v>
      </c>
      <c r="U61" s="11">
        <v>144</v>
      </c>
      <c r="V61" s="11">
        <v>-1</v>
      </c>
      <c r="W61" s="11">
        <v>-613</v>
      </c>
      <c r="X61" s="11">
        <v>13</v>
      </c>
      <c r="Y61" s="11">
        <v>304</v>
      </c>
      <c r="Z61" s="11">
        <v>58</v>
      </c>
      <c r="AA61" s="11">
        <v>311</v>
      </c>
      <c r="AB61" s="11">
        <v>330</v>
      </c>
      <c r="AC61" s="11">
        <v>1501</v>
      </c>
      <c r="AD61" s="11">
        <v>271</v>
      </c>
      <c r="AE61" s="11">
        <v>138</v>
      </c>
      <c r="AF61" s="11">
        <v>435</v>
      </c>
      <c r="AG61" s="11">
        <f t="shared" si="5"/>
        <v>3763.32</v>
      </c>
    </row>
    <row r="63" spans="1:33" x14ac:dyDescent="0.25">
      <c r="A63" s="26" t="s">
        <v>249</v>
      </c>
    </row>
    <row r="64" spans="1:33" x14ac:dyDescent="0.25">
      <c r="A64" s="3" t="s">
        <v>0</v>
      </c>
      <c r="B64" s="19" t="s">
        <v>1</v>
      </c>
      <c r="C64" s="19" t="s">
        <v>240</v>
      </c>
      <c r="D64" s="19" t="s">
        <v>3</v>
      </c>
      <c r="E64" s="19" t="s">
        <v>4</v>
      </c>
      <c r="F64" s="19" t="s">
        <v>241</v>
      </c>
      <c r="G64" s="19" t="s">
        <v>242</v>
      </c>
      <c r="H64" s="19" t="s">
        <v>251</v>
      </c>
      <c r="I64" s="19" t="s">
        <v>7</v>
      </c>
      <c r="J64" s="19" t="s">
        <v>6</v>
      </c>
      <c r="K64" s="19" t="s">
        <v>8</v>
      </c>
      <c r="L64" s="19" t="s">
        <v>9</v>
      </c>
      <c r="M64" s="19" t="s">
        <v>10</v>
      </c>
      <c r="N64" s="19" t="s">
        <v>11</v>
      </c>
      <c r="O64" s="19" t="s">
        <v>12</v>
      </c>
      <c r="P64" s="19" t="s">
        <v>13</v>
      </c>
      <c r="Q64" s="19" t="s">
        <v>14</v>
      </c>
      <c r="R64" s="19" t="s">
        <v>243</v>
      </c>
      <c r="S64" s="19" t="s">
        <v>15</v>
      </c>
      <c r="T64" s="19" t="s">
        <v>244</v>
      </c>
      <c r="U64" s="19" t="s">
        <v>250</v>
      </c>
      <c r="V64" s="19" t="s">
        <v>239</v>
      </c>
      <c r="W64" s="19" t="s">
        <v>245</v>
      </c>
      <c r="X64" s="19" t="s">
        <v>18</v>
      </c>
      <c r="Y64" s="19" t="s">
        <v>19</v>
      </c>
      <c r="Z64" s="19" t="s">
        <v>20</v>
      </c>
      <c r="AA64" s="19" t="s">
        <v>21</v>
      </c>
      <c r="AB64" s="19" t="s">
        <v>22</v>
      </c>
      <c r="AC64" s="19" t="s">
        <v>246</v>
      </c>
      <c r="AD64" s="19" t="s">
        <v>247</v>
      </c>
      <c r="AE64" s="19" t="s">
        <v>23</v>
      </c>
      <c r="AF64" s="19" t="s">
        <v>24</v>
      </c>
      <c r="AG64" s="19" t="s">
        <v>25</v>
      </c>
    </row>
    <row r="65" spans="1:33" x14ac:dyDescent="0.25">
      <c r="A65" s="10" t="s">
        <v>269</v>
      </c>
      <c r="B65" s="10"/>
      <c r="C65" s="10"/>
      <c r="D65" s="10">
        <v>57</v>
      </c>
      <c r="E65" s="10"/>
      <c r="F65" s="10"/>
      <c r="G65" s="10"/>
      <c r="H65" s="10"/>
      <c r="I65" s="10"/>
      <c r="J65" s="10"/>
      <c r="K65" s="10">
        <v>6.35</v>
      </c>
      <c r="L65" s="10">
        <v>0</v>
      </c>
      <c r="M65" s="10">
        <v>1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>
        <v>2</v>
      </c>
      <c r="Z65" s="10"/>
      <c r="AA65" s="10"/>
      <c r="AB65" s="10"/>
      <c r="AC65" s="10"/>
      <c r="AD65" s="10">
        <v>-219</v>
      </c>
      <c r="AE65" s="10"/>
      <c r="AF65" s="10"/>
      <c r="AG65" s="11">
        <f t="shared" ref="AG65:AG71" si="6">SUM(B65:AF65)</f>
        <v>-152.65</v>
      </c>
    </row>
    <row r="66" spans="1:33" x14ac:dyDescent="0.25">
      <c r="A66" s="10" t="s">
        <v>270</v>
      </c>
      <c r="B66" s="10"/>
      <c r="C66" s="10"/>
      <c r="D66" s="10">
        <v>0</v>
      </c>
      <c r="E66" s="10"/>
      <c r="F66" s="10"/>
      <c r="G66" s="10"/>
      <c r="H66" s="10"/>
      <c r="I66" s="10"/>
      <c r="J66" s="10"/>
      <c r="K66" s="10"/>
      <c r="L66" s="10">
        <v>0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>
        <v>1</v>
      </c>
      <c r="Z66" s="10"/>
      <c r="AA66" s="10"/>
      <c r="AB66" s="10"/>
      <c r="AC66" s="10"/>
      <c r="AD66" s="10">
        <v>0</v>
      </c>
      <c r="AE66" s="10"/>
      <c r="AF66" s="10"/>
      <c r="AG66" s="11">
        <f t="shared" si="6"/>
        <v>1</v>
      </c>
    </row>
    <row r="67" spans="1:33" x14ac:dyDescent="0.25">
      <c r="A67" s="10" t="s">
        <v>271</v>
      </c>
      <c r="B67" s="10"/>
      <c r="C67" s="10"/>
      <c r="D67" s="10">
        <v>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>
        <v>0</v>
      </c>
      <c r="AE67" s="10"/>
      <c r="AF67" s="10"/>
      <c r="AG67" s="11">
        <f t="shared" si="6"/>
        <v>0</v>
      </c>
    </row>
    <row r="68" spans="1:33" s="8" customFormat="1" x14ac:dyDescent="0.25">
      <c r="A68" s="11" t="s">
        <v>272</v>
      </c>
      <c r="B68" s="11"/>
      <c r="C68" s="11"/>
      <c r="D68" s="11">
        <v>57</v>
      </c>
      <c r="E68" s="11"/>
      <c r="F68" s="11"/>
      <c r="G68" s="11"/>
      <c r="H68" s="11"/>
      <c r="I68" s="11"/>
      <c r="J68" s="11"/>
      <c r="K68" s="11">
        <v>6.35</v>
      </c>
      <c r="L68" s="11">
        <v>0</v>
      </c>
      <c r="M68" s="11">
        <v>1</v>
      </c>
      <c r="N68" s="11"/>
      <c r="O68" s="11"/>
      <c r="P68" s="11"/>
      <c r="Q68" s="11"/>
      <c r="R68" s="11"/>
      <c r="S68" s="11">
        <v>185</v>
      </c>
      <c r="T68" s="11"/>
      <c r="U68" s="11"/>
      <c r="V68" s="11"/>
      <c r="W68" s="11"/>
      <c r="X68" s="11"/>
      <c r="Y68" s="11">
        <v>2</v>
      </c>
      <c r="Z68" s="11"/>
      <c r="AA68" s="11"/>
      <c r="AB68" s="11"/>
      <c r="AC68" s="11"/>
      <c r="AD68" s="11">
        <v>-219</v>
      </c>
      <c r="AE68" s="11"/>
      <c r="AF68" s="11"/>
      <c r="AG68" s="11">
        <f t="shared" si="6"/>
        <v>32.349999999999994</v>
      </c>
    </row>
    <row r="69" spans="1:33" x14ac:dyDescent="0.25">
      <c r="A69" s="10" t="s">
        <v>273</v>
      </c>
      <c r="B69" s="10"/>
      <c r="C69" s="10"/>
      <c r="D69" s="10">
        <v>0</v>
      </c>
      <c r="E69" s="10"/>
      <c r="F69" s="10"/>
      <c r="G69" s="10"/>
      <c r="H69" s="10">
        <v>59</v>
      </c>
      <c r="I69" s="10"/>
      <c r="J69" s="10"/>
      <c r="K69" s="10"/>
      <c r="L69" s="10">
        <v>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>
        <v>0</v>
      </c>
      <c r="AE69" s="10"/>
      <c r="AF69" s="10"/>
      <c r="AG69" s="11">
        <f t="shared" si="6"/>
        <v>59</v>
      </c>
    </row>
    <row r="70" spans="1:33" x14ac:dyDescent="0.25">
      <c r="A70" s="10" t="s">
        <v>274</v>
      </c>
      <c r="B70" s="10"/>
      <c r="C70" s="10"/>
      <c r="D70" s="10">
        <v>98</v>
      </c>
      <c r="E70" s="10">
        <v>-10</v>
      </c>
      <c r="F70" s="10"/>
      <c r="G70" s="10"/>
      <c r="H70" s="10"/>
      <c r="I70" s="10"/>
      <c r="J70" s="10"/>
      <c r="K70" s="10">
        <v>976.99</v>
      </c>
      <c r="L70" s="10">
        <v>-57</v>
      </c>
      <c r="M70" s="10">
        <v>881</v>
      </c>
      <c r="N70" s="10">
        <v>663</v>
      </c>
      <c r="O70" s="10"/>
      <c r="P70" s="10"/>
      <c r="Q70" s="10"/>
      <c r="R70" s="10"/>
      <c r="S70" s="10">
        <v>741.71</v>
      </c>
      <c r="T70" s="10"/>
      <c r="U70" s="10"/>
      <c r="V70" s="10"/>
      <c r="W70" s="10">
        <v>2805</v>
      </c>
      <c r="X70" s="10"/>
      <c r="Y70" s="10">
        <v>163</v>
      </c>
      <c r="Z70" s="10"/>
      <c r="AA70" s="10"/>
      <c r="AB70" s="10">
        <v>11</v>
      </c>
      <c r="AC70" s="10">
        <v>2</v>
      </c>
      <c r="AD70" s="10">
        <v>1</v>
      </c>
      <c r="AE70" s="10">
        <v>20</v>
      </c>
      <c r="AF70" s="10">
        <v>468</v>
      </c>
      <c r="AG70" s="11">
        <f t="shared" si="6"/>
        <v>6763.7</v>
      </c>
    </row>
    <row r="71" spans="1:33" s="8" customFormat="1" x14ac:dyDescent="0.25">
      <c r="A71" s="11" t="s">
        <v>196</v>
      </c>
      <c r="B71" s="11"/>
      <c r="C71" s="11"/>
      <c r="D71" s="11">
        <v>-41</v>
      </c>
      <c r="E71" s="11">
        <v>-10</v>
      </c>
      <c r="F71" s="11"/>
      <c r="G71" s="11"/>
      <c r="H71" s="11">
        <v>59</v>
      </c>
      <c r="I71" s="11"/>
      <c r="J71" s="11"/>
      <c r="K71" s="11">
        <v>-970.63</v>
      </c>
      <c r="L71" s="11">
        <v>-56</v>
      </c>
      <c r="M71" s="11">
        <v>-880</v>
      </c>
      <c r="N71" s="11">
        <v>-663</v>
      </c>
      <c r="O71" s="11"/>
      <c r="P71" s="11"/>
      <c r="Q71" s="11"/>
      <c r="R71" s="11"/>
      <c r="S71" s="11">
        <v>-556.95000000000005</v>
      </c>
      <c r="T71" s="11"/>
      <c r="U71" s="11"/>
      <c r="V71" s="11"/>
      <c r="W71" s="11">
        <v>-2805</v>
      </c>
      <c r="X71" s="11"/>
      <c r="Y71" s="11">
        <v>-160</v>
      </c>
      <c r="Z71" s="11"/>
      <c r="AA71" s="11"/>
      <c r="AB71" s="11">
        <v>-11</v>
      </c>
      <c r="AC71" s="11">
        <v>-2</v>
      </c>
      <c r="AD71" s="11">
        <v>-220</v>
      </c>
      <c r="AE71" s="11">
        <v>-20</v>
      </c>
      <c r="AF71" s="11">
        <v>-468</v>
      </c>
      <c r="AG71" s="11">
        <f t="shared" si="6"/>
        <v>-6804.58</v>
      </c>
    </row>
    <row r="73" spans="1:33" x14ac:dyDescent="0.25">
      <c r="A73" s="26" t="s">
        <v>194</v>
      </c>
    </row>
    <row r="74" spans="1:33" x14ac:dyDescent="0.25">
      <c r="A74" s="3" t="s">
        <v>0</v>
      </c>
      <c r="B74" s="19" t="s">
        <v>1</v>
      </c>
      <c r="C74" s="19" t="s">
        <v>240</v>
      </c>
      <c r="D74" s="19" t="s">
        <v>3</v>
      </c>
      <c r="E74" s="19" t="s">
        <v>4</v>
      </c>
      <c r="F74" s="19" t="s">
        <v>241</v>
      </c>
      <c r="G74" s="19" t="s">
        <v>242</v>
      </c>
      <c r="H74" s="19" t="s">
        <v>251</v>
      </c>
      <c r="I74" s="19" t="s">
        <v>7</v>
      </c>
      <c r="J74" s="19" t="s">
        <v>6</v>
      </c>
      <c r="K74" s="19" t="s">
        <v>8</v>
      </c>
      <c r="L74" s="19" t="s">
        <v>9</v>
      </c>
      <c r="M74" s="19" t="s">
        <v>10</v>
      </c>
      <c r="N74" s="19" t="s">
        <v>11</v>
      </c>
      <c r="O74" s="19" t="s">
        <v>12</v>
      </c>
      <c r="P74" s="19" t="s">
        <v>13</v>
      </c>
      <c r="Q74" s="19" t="s">
        <v>14</v>
      </c>
      <c r="R74" s="19" t="s">
        <v>243</v>
      </c>
      <c r="S74" s="19" t="s">
        <v>15</v>
      </c>
      <c r="T74" s="19" t="s">
        <v>244</v>
      </c>
      <c r="U74" s="19" t="s">
        <v>250</v>
      </c>
      <c r="V74" s="19" t="s">
        <v>239</v>
      </c>
      <c r="W74" s="19" t="s">
        <v>245</v>
      </c>
      <c r="X74" s="19" t="s">
        <v>18</v>
      </c>
      <c r="Y74" s="19" t="s">
        <v>19</v>
      </c>
      <c r="Z74" s="19" t="s">
        <v>20</v>
      </c>
      <c r="AA74" s="19" t="s">
        <v>21</v>
      </c>
      <c r="AB74" s="19" t="s">
        <v>22</v>
      </c>
      <c r="AC74" s="19" t="s">
        <v>246</v>
      </c>
      <c r="AD74" s="19" t="s">
        <v>247</v>
      </c>
      <c r="AE74" s="19" t="s">
        <v>23</v>
      </c>
      <c r="AF74" s="19" t="s">
        <v>24</v>
      </c>
      <c r="AG74" s="19" t="s">
        <v>25</v>
      </c>
    </row>
    <row r="75" spans="1:33" x14ac:dyDescent="0.25">
      <c r="A75" s="10" t="s">
        <v>269</v>
      </c>
      <c r="B75" s="10"/>
      <c r="C75" s="10"/>
      <c r="D75" s="10"/>
      <c r="E75" s="10">
        <v>27</v>
      </c>
      <c r="F75" s="10"/>
      <c r="G75" s="10"/>
      <c r="H75" s="10"/>
      <c r="I75" s="10"/>
      <c r="J75" s="10"/>
      <c r="K75" s="10">
        <v>0.61</v>
      </c>
      <c r="L75" s="10">
        <v>0</v>
      </c>
      <c r="M75" s="10">
        <v>49</v>
      </c>
      <c r="N75" s="10"/>
      <c r="O75" s="10"/>
      <c r="P75" s="10"/>
      <c r="Q75" s="10"/>
      <c r="R75" s="10"/>
      <c r="S75" s="10"/>
      <c r="T75" s="10"/>
      <c r="U75" s="10"/>
      <c r="V75" s="10"/>
      <c r="W75" s="10">
        <v>66</v>
      </c>
      <c r="X75" s="10"/>
      <c r="Y75" s="10"/>
      <c r="Z75" s="10"/>
      <c r="AA75" s="10"/>
      <c r="AB75" s="10"/>
      <c r="AC75" s="10"/>
      <c r="AD75" s="10">
        <v>46</v>
      </c>
      <c r="AE75" s="10"/>
      <c r="AF75" s="10"/>
      <c r="AG75" s="11">
        <f t="shared" ref="AG75:AG81" si="7">SUM(B75:AF75)</f>
        <v>188.61</v>
      </c>
    </row>
    <row r="76" spans="1:33" x14ac:dyDescent="0.25">
      <c r="A76" s="10" t="s">
        <v>270</v>
      </c>
      <c r="B76" s="10"/>
      <c r="C76" s="10"/>
      <c r="D76" s="10"/>
      <c r="E76" s="10">
        <v>3</v>
      </c>
      <c r="F76" s="10"/>
      <c r="G76" s="10"/>
      <c r="H76" s="10"/>
      <c r="I76" s="10"/>
      <c r="J76" s="10"/>
      <c r="K76" s="10">
        <v>0.91</v>
      </c>
      <c r="L76" s="10">
        <v>0</v>
      </c>
      <c r="M76" s="10">
        <v>6</v>
      </c>
      <c r="N76" s="10"/>
      <c r="O76" s="10"/>
      <c r="P76" s="10"/>
      <c r="Q76" s="10"/>
      <c r="R76" s="10"/>
      <c r="S76" s="10"/>
      <c r="T76" s="10"/>
      <c r="U76" s="10"/>
      <c r="V76" s="10"/>
      <c r="W76" s="10">
        <v>-1</v>
      </c>
      <c r="X76" s="10"/>
      <c r="Y76" s="10"/>
      <c r="Z76" s="10"/>
      <c r="AA76" s="10"/>
      <c r="AB76" s="10"/>
      <c r="AC76" s="10"/>
      <c r="AD76" s="10">
        <v>2</v>
      </c>
      <c r="AE76" s="10"/>
      <c r="AF76" s="10"/>
      <c r="AG76" s="11">
        <f t="shared" si="7"/>
        <v>10.91</v>
      </c>
    </row>
    <row r="77" spans="1:33" x14ac:dyDescent="0.25">
      <c r="A77" s="10" t="s">
        <v>271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>
        <v>0</v>
      </c>
      <c r="AE77" s="10"/>
      <c r="AF77" s="10"/>
      <c r="AG77" s="11">
        <f t="shared" si="7"/>
        <v>0</v>
      </c>
    </row>
    <row r="78" spans="1:33" s="8" customFormat="1" x14ac:dyDescent="0.25">
      <c r="A78" s="11" t="s">
        <v>272</v>
      </c>
      <c r="B78" s="11"/>
      <c r="C78" s="11"/>
      <c r="D78" s="11"/>
      <c r="E78" s="11">
        <v>30</v>
      </c>
      <c r="F78" s="11"/>
      <c r="G78" s="11"/>
      <c r="H78" s="11"/>
      <c r="I78" s="11"/>
      <c r="J78" s="11"/>
      <c r="K78" s="11">
        <v>1.52</v>
      </c>
      <c r="L78" s="11">
        <v>0</v>
      </c>
      <c r="M78" s="11">
        <v>55</v>
      </c>
      <c r="N78" s="11"/>
      <c r="O78" s="11"/>
      <c r="P78" s="11"/>
      <c r="Q78" s="11"/>
      <c r="R78" s="11"/>
      <c r="S78" s="11">
        <v>22</v>
      </c>
      <c r="T78" s="11"/>
      <c r="U78" s="11"/>
      <c r="V78" s="11"/>
      <c r="W78" s="11">
        <v>66</v>
      </c>
      <c r="X78" s="11"/>
      <c r="Y78" s="11"/>
      <c r="Z78" s="11"/>
      <c r="AA78" s="11"/>
      <c r="AB78" s="11"/>
      <c r="AC78" s="11">
        <v>14</v>
      </c>
      <c r="AD78" s="11">
        <v>48</v>
      </c>
      <c r="AE78" s="11">
        <v>46</v>
      </c>
      <c r="AF78" s="11"/>
      <c r="AG78" s="11">
        <f t="shared" si="7"/>
        <v>282.52</v>
      </c>
    </row>
    <row r="79" spans="1:33" x14ac:dyDescent="0.25">
      <c r="A79" s="10" t="s">
        <v>273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>
        <v>0</v>
      </c>
      <c r="M79" s="10">
        <v>18</v>
      </c>
      <c r="N79" s="10"/>
      <c r="O79" s="10"/>
      <c r="P79" s="10"/>
      <c r="Q79" s="10"/>
      <c r="R79" s="10"/>
      <c r="S79" s="10">
        <v>78.510000000000005</v>
      </c>
      <c r="T79" s="10"/>
      <c r="U79" s="10"/>
      <c r="V79" s="10"/>
      <c r="W79" s="10"/>
      <c r="X79" s="10"/>
      <c r="Y79" s="10"/>
      <c r="Z79" s="10"/>
      <c r="AA79" s="10"/>
      <c r="AB79" s="10"/>
      <c r="AC79" s="10">
        <v>258</v>
      </c>
      <c r="AD79" s="10">
        <v>111</v>
      </c>
      <c r="AE79" s="10">
        <v>267</v>
      </c>
      <c r="AF79" s="10"/>
      <c r="AG79" s="11">
        <f t="shared" si="7"/>
        <v>732.51</v>
      </c>
    </row>
    <row r="80" spans="1:33" x14ac:dyDescent="0.25">
      <c r="A80" s="10" t="s">
        <v>274</v>
      </c>
      <c r="B80" s="10"/>
      <c r="C80" s="10"/>
      <c r="D80" s="10"/>
      <c r="E80" s="10">
        <v>-15</v>
      </c>
      <c r="F80" s="10"/>
      <c r="G80" s="10"/>
      <c r="H80" s="10"/>
      <c r="I80" s="10"/>
      <c r="J80" s="10"/>
      <c r="K80" s="10">
        <v>0.23</v>
      </c>
      <c r="L80" s="10">
        <v>-13</v>
      </c>
      <c r="M80" s="10">
        <v>79</v>
      </c>
      <c r="N80" s="10"/>
      <c r="O80" s="10"/>
      <c r="P80" s="10"/>
      <c r="Q80" s="10"/>
      <c r="R80" s="10"/>
      <c r="S80" s="10">
        <v>12.21</v>
      </c>
      <c r="T80" s="10"/>
      <c r="U80" s="10"/>
      <c r="V80" s="10"/>
      <c r="W80" s="10">
        <v>19</v>
      </c>
      <c r="X80" s="10"/>
      <c r="Y80" s="10"/>
      <c r="Z80" s="10"/>
      <c r="AA80" s="10"/>
      <c r="AB80" s="10">
        <v>11</v>
      </c>
      <c r="AC80" s="10">
        <v>414</v>
      </c>
      <c r="AD80" s="10">
        <v>37</v>
      </c>
      <c r="AE80" s="10">
        <v>119</v>
      </c>
      <c r="AF80" s="10"/>
      <c r="AG80" s="11">
        <f t="shared" si="7"/>
        <v>663.44</v>
      </c>
    </row>
    <row r="81" spans="1:33" s="8" customFormat="1" x14ac:dyDescent="0.25">
      <c r="A81" s="11" t="s">
        <v>196</v>
      </c>
      <c r="B81" s="11"/>
      <c r="C81" s="11"/>
      <c r="D81" s="11"/>
      <c r="E81" s="11">
        <v>15</v>
      </c>
      <c r="F81" s="11"/>
      <c r="G81" s="11"/>
      <c r="H81" s="11"/>
      <c r="I81" s="11"/>
      <c r="J81" s="11"/>
      <c r="K81" s="11">
        <v>1.29</v>
      </c>
      <c r="L81" s="11">
        <v>-13</v>
      </c>
      <c r="M81" s="11">
        <v>-6</v>
      </c>
      <c r="N81" s="11"/>
      <c r="O81" s="11"/>
      <c r="P81" s="11"/>
      <c r="Q81" s="11"/>
      <c r="R81" s="11"/>
      <c r="S81" s="11">
        <v>88.75</v>
      </c>
      <c r="T81" s="11"/>
      <c r="U81" s="11"/>
      <c r="V81" s="11"/>
      <c r="W81" s="11">
        <v>46</v>
      </c>
      <c r="X81" s="11"/>
      <c r="Y81" s="11"/>
      <c r="Z81" s="11"/>
      <c r="AA81" s="11"/>
      <c r="AB81" s="11">
        <v>-11</v>
      </c>
      <c r="AC81" s="11">
        <v>-141</v>
      </c>
      <c r="AD81" s="11">
        <v>123</v>
      </c>
      <c r="AE81" s="11">
        <v>194</v>
      </c>
      <c r="AF81" s="11"/>
      <c r="AG81" s="11">
        <f t="shared" si="7"/>
        <v>297.03999999999996</v>
      </c>
    </row>
    <row r="83" spans="1:33" x14ac:dyDescent="0.25">
      <c r="A83" s="26" t="s">
        <v>195</v>
      </c>
    </row>
    <row r="84" spans="1:33" x14ac:dyDescent="0.25">
      <c r="A84" s="3" t="s">
        <v>0</v>
      </c>
      <c r="B84" s="19" t="s">
        <v>1</v>
      </c>
      <c r="C84" s="19" t="s">
        <v>240</v>
      </c>
      <c r="D84" s="19" t="s">
        <v>3</v>
      </c>
      <c r="E84" s="19" t="s">
        <v>4</v>
      </c>
      <c r="F84" s="19" t="s">
        <v>241</v>
      </c>
      <c r="G84" s="19" t="s">
        <v>242</v>
      </c>
      <c r="H84" s="19" t="s">
        <v>251</v>
      </c>
      <c r="I84" s="19" t="s">
        <v>7</v>
      </c>
      <c r="J84" s="19" t="s">
        <v>6</v>
      </c>
      <c r="K84" s="19" t="s">
        <v>8</v>
      </c>
      <c r="L84" s="19" t="s">
        <v>9</v>
      </c>
      <c r="M84" s="19" t="s">
        <v>10</v>
      </c>
      <c r="N84" s="19" t="s">
        <v>11</v>
      </c>
      <c r="O84" s="19" t="s">
        <v>12</v>
      </c>
      <c r="P84" s="19" t="s">
        <v>13</v>
      </c>
      <c r="Q84" s="19" t="s">
        <v>14</v>
      </c>
      <c r="R84" s="19" t="s">
        <v>243</v>
      </c>
      <c r="S84" s="19" t="s">
        <v>15</v>
      </c>
      <c r="T84" s="19" t="s">
        <v>244</v>
      </c>
      <c r="U84" s="19" t="s">
        <v>250</v>
      </c>
      <c r="V84" s="19" t="s">
        <v>239</v>
      </c>
      <c r="W84" s="19" t="s">
        <v>245</v>
      </c>
      <c r="X84" s="19" t="s">
        <v>18</v>
      </c>
      <c r="Y84" s="19" t="s">
        <v>19</v>
      </c>
      <c r="Z84" s="19" t="s">
        <v>20</v>
      </c>
      <c r="AA84" s="19" t="s">
        <v>21</v>
      </c>
      <c r="AB84" s="19" t="s">
        <v>22</v>
      </c>
      <c r="AC84" s="19" t="s">
        <v>246</v>
      </c>
      <c r="AD84" s="19" t="s">
        <v>247</v>
      </c>
      <c r="AE84" s="19" t="s">
        <v>23</v>
      </c>
      <c r="AF84" s="19" t="s">
        <v>24</v>
      </c>
      <c r="AG84" s="19" t="s">
        <v>25</v>
      </c>
    </row>
    <row r="85" spans="1:33" x14ac:dyDescent="0.25">
      <c r="A85" s="10" t="s">
        <v>269</v>
      </c>
      <c r="B85" s="10">
        <f>B95-B75-B65-B55-B45-B35-B25-B15-B5</f>
        <v>1</v>
      </c>
      <c r="C85" s="10">
        <f t="shared" ref="C85:AF85" si="8">C95-C75-C65-C55-C45-C35-C25-C15-C5</f>
        <v>8</v>
      </c>
      <c r="D85" s="10">
        <f t="shared" si="8"/>
        <v>0</v>
      </c>
      <c r="E85" s="10">
        <f t="shared" si="8"/>
        <v>2855</v>
      </c>
      <c r="F85" s="10">
        <f t="shared" si="8"/>
        <v>473</v>
      </c>
      <c r="G85" s="10">
        <f t="shared" si="8"/>
        <v>-5806</v>
      </c>
      <c r="H85" s="10">
        <f t="shared" si="8"/>
        <v>2140</v>
      </c>
      <c r="I85" s="10">
        <f t="shared" si="8"/>
        <v>0</v>
      </c>
      <c r="J85" s="10">
        <f t="shared" si="8"/>
        <v>40.249999999999943</v>
      </c>
      <c r="K85" s="10">
        <f t="shared" si="8"/>
        <v>862.24000000000024</v>
      </c>
      <c r="L85" s="10">
        <f t="shared" si="8"/>
        <v>1600</v>
      </c>
      <c r="M85" s="10">
        <f t="shared" si="8"/>
        <v>2578</v>
      </c>
      <c r="N85" s="10">
        <f t="shared" si="8"/>
        <v>2407</v>
      </c>
      <c r="O85" s="10">
        <f t="shared" si="8"/>
        <v>47.26000000000019</v>
      </c>
      <c r="P85" s="10">
        <f t="shared" si="8"/>
        <v>331</v>
      </c>
      <c r="Q85" s="10">
        <f t="shared" si="8"/>
        <v>21</v>
      </c>
      <c r="R85" s="10">
        <f t="shared" si="8"/>
        <v>2.5099999999997635</v>
      </c>
      <c r="S85" s="10">
        <f t="shared" si="8"/>
        <v>0</v>
      </c>
      <c r="T85" s="10">
        <f t="shared" si="8"/>
        <v>0</v>
      </c>
      <c r="U85" s="10">
        <f t="shared" si="8"/>
        <v>14</v>
      </c>
      <c r="V85" s="10">
        <f t="shared" si="8"/>
        <v>200</v>
      </c>
      <c r="W85" s="10">
        <f t="shared" si="8"/>
        <v>521</v>
      </c>
      <c r="X85" s="10">
        <f t="shared" si="8"/>
        <v>64</v>
      </c>
      <c r="Y85" s="10">
        <f t="shared" si="8"/>
        <v>697</v>
      </c>
      <c r="Z85" s="10">
        <f t="shared" si="8"/>
        <v>25</v>
      </c>
      <c r="AA85" s="10">
        <f t="shared" si="8"/>
        <v>6</v>
      </c>
      <c r="AB85" s="10">
        <f t="shared" si="8"/>
        <v>2464</v>
      </c>
      <c r="AC85" s="10">
        <f t="shared" si="8"/>
        <v>0</v>
      </c>
      <c r="AD85" s="10">
        <f t="shared" si="8"/>
        <v>1748</v>
      </c>
      <c r="AE85" s="10">
        <f t="shared" si="8"/>
        <v>0</v>
      </c>
      <c r="AF85" s="10">
        <f t="shared" si="8"/>
        <v>170</v>
      </c>
      <c r="AG85" s="11">
        <f t="shared" ref="AG85:AG91" si="9">SUM(B85:AF85)</f>
        <v>13469.26</v>
      </c>
    </row>
    <row r="86" spans="1:33" x14ac:dyDescent="0.25">
      <c r="A86" s="10" t="s">
        <v>270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1">
        <f t="shared" si="9"/>
        <v>0</v>
      </c>
    </row>
    <row r="87" spans="1:33" x14ac:dyDescent="0.25">
      <c r="A87" s="10" t="s">
        <v>271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1">
        <f t="shared" si="9"/>
        <v>0</v>
      </c>
    </row>
    <row r="88" spans="1:33" s="8" customFormat="1" x14ac:dyDescent="0.25">
      <c r="A88" s="11" t="s">
        <v>272</v>
      </c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>
        <f t="shared" si="9"/>
        <v>0</v>
      </c>
    </row>
    <row r="89" spans="1:33" x14ac:dyDescent="0.25">
      <c r="A89" s="10" t="s">
        <v>273</v>
      </c>
      <c r="B89" s="10">
        <f t="shared" ref="B89:AF89" si="10">B99-B79-B69-B59-B49-B39-B29-B19-B9</f>
        <v>0</v>
      </c>
      <c r="C89" s="10">
        <f t="shared" si="10"/>
        <v>0</v>
      </c>
      <c r="D89" s="10">
        <f t="shared" si="10"/>
        <v>0</v>
      </c>
      <c r="E89" s="10">
        <f t="shared" si="10"/>
        <v>0</v>
      </c>
      <c r="F89" s="10">
        <f t="shared" si="10"/>
        <v>0</v>
      </c>
      <c r="G89" s="10">
        <f t="shared" si="10"/>
        <v>2</v>
      </c>
      <c r="H89" s="10">
        <f t="shared" si="10"/>
        <v>75</v>
      </c>
      <c r="I89" s="10">
        <f t="shared" si="10"/>
        <v>0</v>
      </c>
      <c r="J89" s="10">
        <f t="shared" si="10"/>
        <v>0</v>
      </c>
      <c r="K89" s="10">
        <f t="shared" si="10"/>
        <v>0</v>
      </c>
      <c r="L89" s="10">
        <f t="shared" si="10"/>
        <v>91</v>
      </c>
      <c r="M89" s="10">
        <f t="shared" si="10"/>
        <v>310</v>
      </c>
      <c r="N89" s="10">
        <f t="shared" si="10"/>
        <v>1</v>
      </c>
      <c r="O89" s="10">
        <f t="shared" si="10"/>
        <v>3.6000000000000014</v>
      </c>
      <c r="P89" s="10">
        <f t="shared" si="10"/>
        <v>11</v>
      </c>
      <c r="Q89" s="10">
        <f t="shared" si="10"/>
        <v>4</v>
      </c>
      <c r="R89" s="10">
        <f t="shared" si="10"/>
        <v>0</v>
      </c>
      <c r="S89" s="10">
        <f t="shared" si="10"/>
        <v>6.3400000000000318</v>
      </c>
      <c r="T89" s="10">
        <f t="shared" si="10"/>
        <v>0</v>
      </c>
      <c r="U89" s="10">
        <f t="shared" si="10"/>
        <v>0</v>
      </c>
      <c r="V89" s="10">
        <f t="shared" si="10"/>
        <v>25</v>
      </c>
      <c r="W89" s="10">
        <f t="shared" si="10"/>
        <v>4</v>
      </c>
      <c r="X89" s="10">
        <f t="shared" si="10"/>
        <v>-1</v>
      </c>
      <c r="Y89" s="10">
        <f t="shared" si="10"/>
        <v>19</v>
      </c>
      <c r="Z89" s="10">
        <f t="shared" si="10"/>
        <v>2</v>
      </c>
      <c r="AA89" s="10">
        <f t="shared" si="10"/>
        <v>0</v>
      </c>
      <c r="AB89" s="10">
        <f t="shared" si="10"/>
        <v>246</v>
      </c>
      <c r="AC89" s="10">
        <f t="shared" si="10"/>
        <v>20</v>
      </c>
      <c r="AD89" s="10">
        <f t="shared" si="10"/>
        <v>15</v>
      </c>
      <c r="AE89" s="10">
        <f t="shared" si="10"/>
        <v>-6</v>
      </c>
      <c r="AF89" s="10">
        <f t="shared" si="10"/>
        <v>-1</v>
      </c>
      <c r="AG89" s="11">
        <f t="shared" si="9"/>
        <v>826.94</v>
      </c>
    </row>
    <row r="90" spans="1:33" x14ac:dyDescent="0.25">
      <c r="A90" s="10" t="s">
        <v>274</v>
      </c>
      <c r="B90" s="10">
        <f t="shared" ref="B90:AF90" si="11">B100-B80-B70-B60-B50-B40-B30-B20-B10</f>
        <v>116</v>
      </c>
      <c r="C90" s="10">
        <f t="shared" si="11"/>
        <v>7</v>
      </c>
      <c r="D90" s="10">
        <f t="shared" si="11"/>
        <v>0</v>
      </c>
      <c r="E90" s="10">
        <f t="shared" si="11"/>
        <v>-4818</v>
      </c>
      <c r="F90" s="10">
        <f t="shared" si="11"/>
        <v>51</v>
      </c>
      <c r="G90" s="10">
        <f t="shared" si="11"/>
        <v>-4170</v>
      </c>
      <c r="H90" s="10">
        <f t="shared" si="11"/>
        <v>-2751</v>
      </c>
      <c r="I90" s="10">
        <f t="shared" si="11"/>
        <v>649.17999999999995</v>
      </c>
      <c r="J90" s="10">
        <f t="shared" si="11"/>
        <v>9.3599999999999284</v>
      </c>
      <c r="K90" s="10">
        <f t="shared" si="11"/>
        <v>968.33000000000061</v>
      </c>
      <c r="L90" s="10">
        <f t="shared" si="11"/>
        <v>-3186</v>
      </c>
      <c r="M90" s="10">
        <f t="shared" si="11"/>
        <v>1890</v>
      </c>
      <c r="N90" s="10">
        <f t="shared" si="11"/>
        <v>831</v>
      </c>
      <c r="O90" s="10">
        <f t="shared" si="11"/>
        <v>84.139999999999873</v>
      </c>
      <c r="P90" s="10">
        <f t="shared" si="11"/>
        <v>307</v>
      </c>
      <c r="Q90" s="10">
        <f t="shared" si="11"/>
        <v>-52</v>
      </c>
      <c r="R90" s="10">
        <f t="shared" si="11"/>
        <v>0.22999999999998977</v>
      </c>
      <c r="S90" s="10">
        <f t="shared" si="11"/>
        <v>142.03999999999974</v>
      </c>
      <c r="T90" s="10">
        <f t="shared" si="11"/>
        <v>1</v>
      </c>
      <c r="U90" s="10">
        <f t="shared" si="11"/>
        <v>14</v>
      </c>
      <c r="V90" s="10">
        <f t="shared" si="11"/>
        <v>12</v>
      </c>
      <c r="W90" s="10">
        <f t="shared" si="11"/>
        <v>105</v>
      </c>
      <c r="X90" s="10">
        <f t="shared" si="11"/>
        <v>57</v>
      </c>
      <c r="Y90" s="10">
        <f t="shared" si="11"/>
        <v>749</v>
      </c>
      <c r="Z90" s="10">
        <f t="shared" si="11"/>
        <v>17</v>
      </c>
      <c r="AA90" s="10">
        <f t="shared" si="11"/>
        <v>7</v>
      </c>
      <c r="AB90" s="10">
        <f t="shared" si="11"/>
        <v>4315</v>
      </c>
      <c r="AC90" s="10">
        <f t="shared" si="11"/>
        <v>2334</v>
      </c>
      <c r="AD90" s="10">
        <f t="shared" si="11"/>
        <v>263</v>
      </c>
      <c r="AE90" s="10">
        <f t="shared" si="11"/>
        <v>428</v>
      </c>
      <c r="AF90" s="10">
        <f t="shared" si="11"/>
        <v>57</v>
      </c>
      <c r="AG90" s="11">
        <f t="shared" si="9"/>
        <v>-1562.7200000000012</v>
      </c>
    </row>
    <row r="91" spans="1:33" s="8" customFormat="1" x14ac:dyDescent="0.25">
      <c r="A91" s="11" t="s">
        <v>196</v>
      </c>
      <c r="B91" s="11">
        <f>B101-B81-B71-B61-B51-B41-B31-B21-B11</f>
        <v>-115</v>
      </c>
      <c r="C91" s="11">
        <f t="shared" ref="C91:AF91" si="12">C101-C81-C71-C61-C51-C41-C31-C21-C11</f>
        <v>1</v>
      </c>
      <c r="D91" s="11">
        <f t="shared" si="12"/>
        <v>0</v>
      </c>
      <c r="E91" s="11">
        <f t="shared" si="12"/>
        <v>-1474</v>
      </c>
      <c r="F91" s="11">
        <f t="shared" si="12"/>
        <v>696</v>
      </c>
      <c r="G91" s="11">
        <f t="shared" si="12"/>
        <v>-1765</v>
      </c>
      <c r="H91" s="11">
        <f t="shared" si="12"/>
        <v>-354</v>
      </c>
      <c r="I91" s="11">
        <f t="shared" si="12"/>
        <v>-367.09</v>
      </c>
      <c r="J91" s="11">
        <f t="shared" si="12"/>
        <v>30.93000000000001</v>
      </c>
      <c r="K91" s="11">
        <f t="shared" si="12"/>
        <v>-59.350000000000364</v>
      </c>
      <c r="L91" s="11">
        <f t="shared" si="12"/>
        <v>-1102</v>
      </c>
      <c r="M91" s="11">
        <f t="shared" si="12"/>
        <v>1482</v>
      </c>
      <c r="N91" s="11">
        <f t="shared" si="12"/>
        <v>2367</v>
      </c>
      <c r="O91" s="11">
        <f t="shared" si="12"/>
        <v>-25.259999999999934</v>
      </c>
      <c r="P91" s="11">
        <f t="shared" si="12"/>
        <v>53</v>
      </c>
      <c r="Q91" s="11">
        <f t="shared" si="12"/>
        <v>-23</v>
      </c>
      <c r="R91" s="11">
        <f t="shared" si="12"/>
        <v>2.3799999999996544</v>
      </c>
      <c r="S91" s="11">
        <f t="shared" si="12"/>
        <v>1787.2800000000034</v>
      </c>
      <c r="T91" s="11">
        <f t="shared" si="12"/>
        <v>1</v>
      </c>
      <c r="U91" s="11">
        <f t="shared" si="12"/>
        <v>-2</v>
      </c>
      <c r="V91" s="11">
        <f t="shared" si="12"/>
        <v>260</v>
      </c>
      <c r="W91" s="11">
        <f t="shared" si="12"/>
        <v>536</v>
      </c>
      <c r="X91" s="11">
        <f t="shared" si="12"/>
        <v>25</v>
      </c>
      <c r="Y91" s="11">
        <f t="shared" si="12"/>
        <v>106</v>
      </c>
      <c r="Z91" s="11">
        <f t="shared" si="12"/>
        <v>19</v>
      </c>
      <c r="AA91" s="11">
        <f t="shared" si="12"/>
        <v>0</v>
      </c>
      <c r="AB91" s="11">
        <f t="shared" si="12"/>
        <v>-813</v>
      </c>
      <c r="AC91" s="11">
        <f t="shared" si="12"/>
        <v>4665</v>
      </c>
      <c r="AD91" s="11">
        <f t="shared" si="12"/>
        <v>1813</v>
      </c>
      <c r="AE91" s="11">
        <f t="shared" si="12"/>
        <v>2081</v>
      </c>
      <c r="AF91" s="11">
        <f t="shared" si="12"/>
        <v>113</v>
      </c>
      <c r="AG91" s="11">
        <f t="shared" si="9"/>
        <v>9938.8900000000031</v>
      </c>
    </row>
    <row r="93" spans="1:33" x14ac:dyDescent="0.25">
      <c r="A93" s="26" t="s">
        <v>45</v>
      </c>
    </row>
    <row r="94" spans="1:33" x14ac:dyDescent="0.25">
      <c r="A94" s="3" t="s">
        <v>0</v>
      </c>
      <c r="B94" s="19" t="s">
        <v>1</v>
      </c>
      <c r="C94" s="19" t="s">
        <v>240</v>
      </c>
      <c r="D94" s="19" t="s">
        <v>3</v>
      </c>
      <c r="E94" s="19" t="s">
        <v>4</v>
      </c>
      <c r="F94" s="19" t="s">
        <v>241</v>
      </c>
      <c r="G94" s="19" t="s">
        <v>242</v>
      </c>
      <c r="H94" s="19" t="s">
        <v>251</v>
      </c>
      <c r="I94" s="19" t="s">
        <v>7</v>
      </c>
      <c r="J94" s="19" t="s">
        <v>6</v>
      </c>
      <c r="K94" s="19" t="s">
        <v>8</v>
      </c>
      <c r="L94" s="19" t="s">
        <v>9</v>
      </c>
      <c r="M94" s="19" t="s">
        <v>10</v>
      </c>
      <c r="N94" s="19" t="s">
        <v>11</v>
      </c>
      <c r="O94" s="19" t="s">
        <v>12</v>
      </c>
      <c r="P94" s="19" t="s">
        <v>13</v>
      </c>
      <c r="Q94" s="19" t="s">
        <v>14</v>
      </c>
      <c r="R94" s="19" t="s">
        <v>243</v>
      </c>
      <c r="S94" s="19" t="s">
        <v>15</v>
      </c>
      <c r="T94" s="19" t="s">
        <v>244</v>
      </c>
      <c r="U94" s="19" t="s">
        <v>250</v>
      </c>
      <c r="V94" s="19" t="s">
        <v>239</v>
      </c>
      <c r="W94" s="19" t="s">
        <v>245</v>
      </c>
      <c r="X94" s="19" t="s">
        <v>18</v>
      </c>
      <c r="Y94" s="19" t="s">
        <v>19</v>
      </c>
      <c r="Z94" s="19" t="s">
        <v>20</v>
      </c>
      <c r="AA94" s="19" t="s">
        <v>21</v>
      </c>
      <c r="AB94" s="19" t="s">
        <v>22</v>
      </c>
      <c r="AC94" s="19" t="s">
        <v>246</v>
      </c>
      <c r="AD94" s="19" t="s">
        <v>247</v>
      </c>
      <c r="AE94" s="19" t="s">
        <v>23</v>
      </c>
      <c r="AF94" s="19" t="s">
        <v>24</v>
      </c>
      <c r="AG94" s="19" t="s">
        <v>25</v>
      </c>
    </row>
    <row r="95" spans="1:33" x14ac:dyDescent="0.25">
      <c r="A95" s="10" t="s">
        <v>269</v>
      </c>
      <c r="B95" s="10">
        <v>780</v>
      </c>
      <c r="C95" s="10">
        <v>5885</v>
      </c>
      <c r="D95" s="10">
        <v>57</v>
      </c>
      <c r="E95" s="10">
        <v>19852</v>
      </c>
      <c r="F95" s="10">
        <v>11223</v>
      </c>
      <c r="G95" s="10">
        <v>11364</v>
      </c>
      <c r="H95" s="10">
        <v>7444</v>
      </c>
      <c r="I95" s="10"/>
      <c r="J95" s="10">
        <v>682.67</v>
      </c>
      <c r="K95" s="10">
        <v>6502.37</v>
      </c>
      <c r="L95" s="10">
        <v>26443</v>
      </c>
      <c r="M95" s="10">
        <v>33203</v>
      </c>
      <c r="N95" s="10">
        <v>14848</v>
      </c>
      <c r="O95" s="10">
        <v>1375.15</v>
      </c>
      <c r="P95" s="10">
        <v>3626</v>
      </c>
      <c r="Q95" s="10">
        <v>3178</v>
      </c>
      <c r="R95" s="10">
        <v>2348.4499999999998</v>
      </c>
      <c r="S95" s="10"/>
      <c r="T95" s="10">
        <v>68</v>
      </c>
      <c r="U95" s="10">
        <v>7981</v>
      </c>
      <c r="V95" s="10">
        <v>1388</v>
      </c>
      <c r="W95" s="10">
        <v>13685</v>
      </c>
      <c r="X95" s="10">
        <v>5856</v>
      </c>
      <c r="Y95" s="10">
        <v>15635</v>
      </c>
      <c r="Z95" s="10">
        <v>1878</v>
      </c>
      <c r="AA95" s="10">
        <v>31424</v>
      </c>
      <c r="AB95" s="10">
        <v>19945</v>
      </c>
      <c r="AC95" s="10"/>
      <c r="AD95" s="10">
        <v>19348</v>
      </c>
      <c r="AE95" s="10"/>
      <c r="AF95" s="10">
        <v>6280</v>
      </c>
      <c r="AG95" s="11">
        <f>SUM(B95:AF95)</f>
        <v>272299.64</v>
      </c>
    </row>
    <row r="96" spans="1:33" x14ac:dyDescent="0.25">
      <c r="A96" s="10" t="s">
        <v>270</v>
      </c>
      <c r="B96" s="10">
        <v>96</v>
      </c>
      <c r="C96" s="10">
        <v>414</v>
      </c>
      <c r="D96" s="10">
        <v>0</v>
      </c>
      <c r="E96" s="10">
        <v>3071</v>
      </c>
      <c r="F96" s="10">
        <v>3394</v>
      </c>
      <c r="G96" s="10">
        <v>138</v>
      </c>
      <c r="H96" s="10">
        <v>1614</v>
      </c>
      <c r="I96" s="10"/>
      <c r="J96" s="10">
        <v>109.41</v>
      </c>
      <c r="K96" s="10">
        <v>615.76</v>
      </c>
      <c r="L96" s="10">
        <v>5235</v>
      </c>
      <c r="M96" s="10">
        <v>6395</v>
      </c>
      <c r="N96" s="10">
        <v>2974</v>
      </c>
      <c r="O96" s="10">
        <v>274.55</v>
      </c>
      <c r="P96" s="10">
        <v>969</v>
      </c>
      <c r="Q96" s="10">
        <v>861</v>
      </c>
      <c r="R96" s="10">
        <v>193.65</v>
      </c>
      <c r="S96" s="10"/>
      <c r="T96" s="10">
        <v>5</v>
      </c>
      <c r="U96" s="10">
        <v>2229</v>
      </c>
      <c r="V96" s="10">
        <v>97</v>
      </c>
      <c r="W96" s="10">
        <v>2081</v>
      </c>
      <c r="X96" s="10">
        <v>1287</v>
      </c>
      <c r="Y96" s="10">
        <v>2663</v>
      </c>
      <c r="Z96" s="10">
        <v>319</v>
      </c>
      <c r="AA96" s="10">
        <v>3302</v>
      </c>
      <c r="AB96" s="10">
        <v>4165</v>
      </c>
      <c r="AC96" s="10"/>
      <c r="AD96" s="10">
        <v>2422</v>
      </c>
      <c r="AE96" s="10"/>
      <c r="AF96" s="10">
        <v>1034</v>
      </c>
      <c r="AG96" s="11">
        <f t="shared" ref="AG96:AG98" si="13">SUM(B96:AF96)</f>
        <v>45958.369999999995</v>
      </c>
    </row>
    <row r="97" spans="1:33" x14ac:dyDescent="0.25">
      <c r="A97" s="10" t="s">
        <v>271</v>
      </c>
      <c r="B97" s="10"/>
      <c r="C97" s="10"/>
      <c r="D97" s="10">
        <v>0</v>
      </c>
      <c r="E97" s="10">
        <v>327</v>
      </c>
      <c r="F97" s="10"/>
      <c r="G97" s="10">
        <v>38</v>
      </c>
      <c r="H97" s="10">
        <v>133</v>
      </c>
      <c r="I97" s="10"/>
      <c r="J97" s="10"/>
      <c r="K97" s="10">
        <v>91.15</v>
      </c>
      <c r="L97" s="10">
        <v>357</v>
      </c>
      <c r="M97" s="10">
        <v>1228</v>
      </c>
      <c r="N97" s="10">
        <v>258</v>
      </c>
      <c r="O97" s="10"/>
      <c r="P97" s="10">
        <v>87</v>
      </c>
      <c r="Q97" s="10">
        <v>40</v>
      </c>
      <c r="R97" s="10"/>
      <c r="S97" s="10"/>
      <c r="T97" s="10"/>
      <c r="U97" s="10"/>
      <c r="V97" s="10"/>
      <c r="W97" s="10">
        <v>199</v>
      </c>
      <c r="X97" s="10">
        <v>43</v>
      </c>
      <c r="Y97" s="10">
        <v>0</v>
      </c>
      <c r="Z97" s="10">
        <v>22</v>
      </c>
      <c r="AA97" s="10"/>
      <c r="AB97" s="10">
        <v>2757</v>
      </c>
      <c r="AC97" s="10"/>
      <c r="AD97" s="10">
        <v>759</v>
      </c>
      <c r="AE97" s="10"/>
      <c r="AF97" s="10"/>
      <c r="AG97" s="11">
        <f t="shared" si="13"/>
        <v>6339.15</v>
      </c>
    </row>
    <row r="98" spans="1:33" s="8" customFormat="1" x14ac:dyDescent="0.25">
      <c r="A98" s="11" t="s">
        <v>272</v>
      </c>
      <c r="B98" s="11">
        <v>876</v>
      </c>
      <c r="C98" s="11">
        <v>6299</v>
      </c>
      <c r="D98" s="11">
        <v>57</v>
      </c>
      <c r="E98" s="11">
        <v>23250</v>
      </c>
      <c r="F98" s="11">
        <v>14617</v>
      </c>
      <c r="G98" s="11">
        <v>11540</v>
      </c>
      <c r="H98" s="11">
        <v>9191</v>
      </c>
      <c r="I98" s="11">
        <v>282.08999999999997</v>
      </c>
      <c r="J98" s="11">
        <v>792.08</v>
      </c>
      <c r="K98" s="11">
        <v>7209.29</v>
      </c>
      <c r="L98" s="11">
        <v>32035</v>
      </c>
      <c r="M98" s="11">
        <v>40826</v>
      </c>
      <c r="N98" s="11">
        <v>18080</v>
      </c>
      <c r="O98" s="11">
        <v>1649.7</v>
      </c>
      <c r="P98" s="11">
        <v>4682</v>
      </c>
      <c r="Q98" s="11">
        <v>4079</v>
      </c>
      <c r="R98" s="11">
        <v>2542.1</v>
      </c>
      <c r="S98" s="11">
        <v>22110</v>
      </c>
      <c r="T98" s="11">
        <v>73</v>
      </c>
      <c r="U98" s="11">
        <v>10210</v>
      </c>
      <c r="V98" s="11">
        <v>1485</v>
      </c>
      <c r="W98" s="11">
        <v>15965</v>
      </c>
      <c r="X98" s="11">
        <v>7186</v>
      </c>
      <c r="Y98" s="11">
        <v>18298</v>
      </c>
      <c r="Z98" s="11">
        <v>2220</v>
      </c>
      <c r="AA98" s="11">
        <v>34727</v>
      </c>
      <c r="AB98" s="11">
        <v>26867</v>
      </c>
      <c r="AC98" s="11">
        <v>73597</v>
      </c>
      <c r="AD98" s="11">
        <v>22529</v>
      </c>
      <c r="AE98" s="11">
        <v>27960</v>
      </c>
      <c r="AF98" s="11">
        <v>7314</v>
      </c>
      <c r="AG98" s="11">
        <f t="shared" si="13"/>
        <v>448548.26</v>
      </c>
    </row>
    <row r="99" spans="1:33" x14ac:dyDescent="0.25">
      <c r="A99" s="10" t="s">
        <v>273</v>
      </c>
      <c r="B99" s="10"/>
      <c r="C99" s="10"/>
      <c r="D99" s="10">
        <v>0</v>
      </c>
      <c r="E99" s="10">
        <v>98</v>
      </c>
      <c r="F99" s="10">
        <v>33</v>
      </c>
      <c r="G99" s="10">
        <v>28</v>
      </c>
      <c r="H99" s="10">
        <v>2496</v>
      </c>
      <c r="I99" s="10"/>
      <c r="J99" s="10">
        <v>76.38</v>
      </c>
      <c r="K99" s="10">
        <v>363.64</v>
      </c>
      <c r="L99" s="10">
        <v>1114</v>
      </c>
      <c r="M99" s="10">
        <v>1784</v>
      </c>
      <c r="N99" s="10">
        <v>288</v>
      </c>
      <c r="O99" s="10">
        <v>51.43</v>
      </c>
      <c r="P99" s="10">
        <v>26</v>
      </c>
      <c r="Q99" s="10">
        <v>363</v>
      </c>
      <c r="R99" s="10"/>
      <c r="S99" s="10">
        <v>780.07</v>
      </c>
      <c r="T99" s="10">
        <v>6</v>
      </c>
      <c r="U99" s="10"/>
      <c r="V99" s="10">
        <v>70</v>
      </c>
      <c r="W99" s="10">
        <v>465</v>
      </c>
      <c r="X99" s="10">
        <v>846</v>
      </c>
      <c r="Y99" s="10">
        <v>171</v>
      </c>
      <c r="Z99" s="10">
        <v>58</v>
      </c>
      <c r="AA99" s="10"/>
      <c r="AB99" s="10">
        <v>815</v>
      </c>
      <c r="AC99" s="10">
        <v>4509</v>
      </c>
      <c r="AD99" s="10">
        <v>1517</v>
      </c>
      <c r="AE99" s="10">
        <v>1171</v>
      </c>
      <c r="AF99" s="10">
        <v>45</v>
      </c>
      <c r="AG99" s="11">
        <f>SUM(B99:AF99)</f>
        <v>17174.52</v>
      </c>
    </row>
    <row r="100" spans="1:33" x14ac:dyDescent="0.25">
      <c r="A100" s="10" t="s">
        <v>274</v>
      </c>
      <c r="B100" s="10">
        <v>955</v>
      </c>
      <c r="C100" s="10">
        <v>4129</v>
      </c>
      <c r="D100" s="10">
        <v>98</v>
      </c>
      <c r="E100" s="10">
        <v>-34122</v>
      </c>
      <c r="F100" s="10">
        <v>6420</v>
      </c>
      <c r="G100" s="10">
        <v>8337</v>
      </c>
      <c r="H100" s="10">
        <v>-9465</v>
      </c>
      <c r="I100" s="10">
        <v>649.17999999999995</v>
      </c>
      <c r="J100" s="10">
        <v>740.83</v>
      </c>
      <c r="K100" s="10">
        <v>4911.72</v>
      </c>
      <c r="L100" s="10">
        <v>-41054</v>
      </c>
      <c r="M100" s="10">
        <v>34790</v>
      </c>
      <c r="N100" s="10">
        <v>9391</v>
      </c>
      <c r="O100" s="10">
        <v>1271.94</v>
      </c>
      <c r="P100" s="10">
        <v>1460</v>
      </c>
      <c r="Q100" s="10">
        <v>-2524</v>
      </c>
      <c r="R100" s="10">
        <v>138.88</v>
      </c>
      <c r="S100" s="10">
        <v>4133.13</v>
      </c>
      <c r="T100" s="10">
        <v>-8</v>
      </c>
      <c r="U100" s="10">
        <v>6604</v>
      </c>
      <c r="V100" s="10">
        <v>185</v>
      </c>
      <c r="W100" s="10">
        <v>17965</v>
      </c>
      <c r="X100" s="10">
        <v>6684</v>
      </c>
      <c r="Y100" s="10">
        <v>18351</v>
      </c>
      <c r="Z100" s="10">
        <v>261</v>
      </c>
      <c r="AA100" s="10">
        <v>2531</v>
      </c>
      <c r="AB100" s="10">
        <v>21355</v>
      </c>
      <c r="AC100" s="10">
        <v>25377</v>
      </c>
      <c r="AD100" s="10">
        <v>5134</v>
      </c>
      <c r="AE100" s="10">
        <v>5687</v>
      </c>
      <c r="AF100" s="10">
        <v>5537</v>
      </c>
      <c r="AG100" s="11">
        <f>SUM(B100:AF100)</f>
        <v>105923.68000000001</v>
      </c>
    </row>
    <row r="101" spans="1:33" s="8" customFormat="1" x14ac:dyDescent="0.25">
      <c r="A101" s="11" t="s">
        <v>196</v>
      </c>
      <c r="B101" s="11">
        <v>-79</v>
      </c>
      <c r="C101" s="11">
        <v>2170</v>
      </c>
      <c r="D101" s="11">
        <v>-41</v>
      </c>
      <c r="E101" s="11">
        <v>-10775</v>
      </c>
      <c r="F101" s="11">
        <v>8230</v>
      </c>
      <c r="G101" s="11">
        <v>3230</v>
      </c>
      <c r="H101" s="11">
        <v>2222</v>
      </c>
      <c r="I101" s="11">
        <v>-367.09</v>
      </c>
      <c r="J101" s="11">
        <v>127.63</v>
      </c>
      <c r="K101" s="11">
        <v>2661.2</v>
      </c>
      <c r="L101" s="11">
        <v>-7905</v>
      </c>
      <c r="M101" s="11">
        <v>7820</v>
      </c>
      <c r="N101" s="11">
        <v>8977</v>
      </c>
      <c r="O101" s="11">
        <v>429.19</v>
      </c>
      <c r="P101" s="11">
        <v>3249</v>
      </c>
      <c r="Q101" s="11">
        <v>1917</v>
      </c>
      <c r="R101" s="11">
        <v>2403.2199999999998</v>
      </c>
      <c r="S101" s="11">
        <v>18756.830000000002</v>
      </c>
      <c r="T101" s="11">
        <v>71</v>
      </c>
      <c r="U101" s="11">
        <v>3605</v>
      </c>
      <c r="V101" s="11">
        <v>1370</v>
      </c>
      <c r="W101" s="11">
        <v>-1535</v>
      </c>
      <c r="X101" s="11">
        <v>1348</v>
      </c>
      <c r="Y101" s="11">
        <v>118</v>
      </c>
      <c r="Z101" s="11">
        <v>2017</v>
      </c>
      <c r="AA101" s="11">
        <v>32195</v>
      </c>
      <c r="AB101" s="11">
        <v>6327</v>
      </c>
      <c r="AC101" s="11">
        <v>52730</v>
      </c>
      <c r="AD101" s="11">
        <v>18912</v>
      </c>
      <c r="AE101" s="11">
        <v>23444</v>
      </c>
      <c r="AF101" s="11">
        <v>1822</v>
      </c>
      <c r="AG101" s="11">
        <f>SUM(B101:AF101)</f>
        <v>185449.98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45.710937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5" t="s">
        <v>175</v>
      </c>
    </row>
    <row r="2" spans="1:33" x14ac:dyDescent="0.25">
      <c r="A2" s="6" t="s">
        <v>103</v>
      </c>
    </row>
    <row r="3" spans="1:33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x14ac:dyDescent="0.25">
      <c r="A4" s="2" t="s">
        <v>176</v>
      </c>
      <c r="B4" s="10">
        <v>2654</v>
      </c>
      <c r="C4" s="10">
        <v>10388</v>
      </c>
      <c r="D4" s="10">
        <v>3073</v>
      </c>
      <c r="E4" s="10">
        <v>19366</v>
      </c>
      <c r="F4" s="10">
        <v>17943</v>
      </c>
      <c r="G4" s="10">
        <v>10024</v>
      </c>
      <c r="H4" s="10">
        <v>5800</v>
      </c>
      <c r="I4" s="10">
        <v>4262.82</v>
      </c>
      <c r="J4" s="10">
        <v>1609.23</v>
      </c>
      <c r="K4" s="10">
        <v>9758.56</v>
      </c>
      <c r="L4" s="10">
        <v>20023</v>
      </c>
      <c r="M4" s="10">
        <v>27902</v>
      </c>
      <c r="N4" s="10">
        <v>10767</v>
      </c>
      <c r="O4" s="10">
        <v>3397.95</v>
      </c>
      <c r="P4" s="10">
        <v>4011</v>
      </c>
      <c r="Q4" s="10">
        <v>4295</v>
      </c>
      <c r="R4" s="10">
        <v>5025.6099999999997</v>
      </c>
      <c r="S4" s="10">
        <v>41872.35</v>
      </c>
      <c r="T4" s="10">
        <v>748</v>
      </c>
      <c r="U4" s="10">
        <v>12666</v>
      </c>
      <c r="V4" s="10">
        <v>1459</v>
      </c>
      <c r="W4" s="10">
        <v>12053</v>
      </c>
      <c r="X4" s="10">
        <v>5459</v>
      </c>
      <c r="Y4" s="10">
        <v>12565</v>
      </c>
      <c r="Z4" s="10">
        <v>3130</v>
      </c>
      <c r="AA4" s="10">
        <v>27743</v>
      </c>
      <c r="AB4" s="10">
        <v>17157</v>
      </c>
      <c r="AC4" s="10">
        <v>73363</v>
      </c>
      <c r="AD4" s="10">
        <v>-7467.23</v>
      </c>
      <c r="AE4" s="10">
        <v>69876</v>
      </c>
      <c r="AF4" s="10">
        <v>3341</v>
      </c>
      <c r="AG4" s="11">
        <f t="shared" ref="AG4:AG16" si="0">SUM(B4:AF4)</f>
        <v>434265.29000000004</v>
      </c>
    </row>
    <row r="5" spans="1:33" x14ac:dyDescent="0.25">
      <c r="A5" s="2" t="s">
        <v>177</v>
      </c>
      <c r="B5" s="10">
        <v>49</v>
      </c>
      <c r="C5" s="10">
        <v>407</v>
      </c>
      <c r="D5" s="10">
        <v>132</v>
      </c>
      <c r="E5" s="10">
        <v>1015</v>
      </c>
      <c r="F5" s="10">
        <v>735</v>
      </c>
      <c r="G5" s="10">
        <v>559</v>
      </c>
      <c r="H5" s="10">
        <v>322</v>
      </c>
      <c r="I5" s="10">
        <v>206.83</v>
      </c>
      <c r="J5" s="10">
        <v>52.85</v>
      </c>
      <c r="K5" s="10">
        <v>269.32</v>
      </c>
      <c r="L5" s="10">
        <v>906</v>
      </c>
      <c r="M5" s="10">
        <v>1765</v>
      </c>
      <c r="N5" s="10">
        <v>309</v>
      </c>
      <c r="O5" s="10">
        <v>139.5</v>
      </c>
      <c r="P5" s="10">
        <v>270</v>
      </c>
      <c r="Q5" s="10">
        <v>153</v>
      </c>
      <c r="R5" s="10">
        <v>98.62</v>
      </c>
      <c r="S5" s="10">
        <v>568.54</v>
      </c>
      <c r="T5" s="10">
        <v>4</v>
      </c>
      <c r="U5" s="10">
        <v>452</v>
      </c>
      <c r="V5" s="10">
        <v>31</v>
      </c>
      <c r="W5" s="10">
        <v>996</v>
      </c>
      <c r="X5" s="10">
        <v>159</v>
      </c>
      <c r="Y5" s="10">
        <v>765</v>
      </c>
      <c r="Z5" s="10">
        <v>313</v>
      </c>
      <c r="AA5" s="10">
        <v>859</v>
      </c>
      <c r="AB5" s="10">
        <v>550</v>
      </c>
      <c r="AC5" s="10">
        <v>900</v>
      </c>
      <c r="AD5" s="10">
        <v>455.85</v>
      </c>
      <c r="AE5" s="10">
        <v>552</v>
      </c>
      <c r="AF5" s="10">
        <v>187</v>
      </c>
      <c r="AG5" s="11">
        <f t="shared" si="0"/>
        <v>14181.51</v>
      </c>
    </row>
    <row r="6" spans="1:33" x14ac:dyDescent="0.25">
      <c r="A6" s="2" t="s">
        <v>178</v>
      </c>
      <c r="B6" s="10">
        <v>4</v>
      </c>
      <c r="C6" s="10">
        <v>984</v>
      </c>
      <c r="D6" s="10">
        <v>5</v>
      </c>
      <c r="E6" s="10">
        <v>293</v>
      </c>
      <c r="F6" s="10">
        <v>412</v>
      </c>
      <c r="G6" s="10">
        <v>21</v>
      </c>
      <c r="H6" s="10">
        <v>37</v>
      </c>
      <c r="I6" s="10">
        <v>3.06</v>
      </c>
      <c r="J6" s="10">
        <v>42.4</v>
      </c>
      <c r="K6" s="10">
        <v>37.78</v>
      </c>
      <c r="L6" s="10">
        <v>458</v>
      </c>
      <c r="M6" s="10">
        <v>43</v>
      </c>
      <c r="N6" s="10">
        <v>11</v>
      </c>
      <c r="O6" s="10">
        <v>8.49</v>
      </c>
      <c r="P6" s="10">
        <v>65</v>
      </c>
      <c r="Q6" s="10">
        <v>2</v>
      </c>
      <c r="R6" s="10">
        <v>262.38</v>
      </c>
      <c r="S6" s="10">
        <v>37.520000000000003</v>
      </c>
      <c r="T6" s="10">
        <v>-189</v>
      </c>
      <c r="U6" s="10">
        <v>20</v>
      </c>
      <c r="V6" s="10">
        <v>195</v>
      </c>
      <c r="W6" s="10">
        <v>582</v>
      </c>
      <c r="X6" s="10">
        <v>15</v>
      </c>
      <c r="Y6" s="10">
        <v>34</v>
      </c>
      <c r="Z6" s="10">
        <v>19</v>
      </c>
      <c r="AA6" s="10">
        <v>131</v>
      </c>
      <c r="AB6" s="10">
        <v>612</v>
      </c>
      <c r="AC6" s="10">
        <v>56</v>
      </c>
      <c r="AD6" s="10">
        <v>39.86</v>
      </c>
      <c r="AE6" s="10">
        <v>31</v>
      </c>
      <c r="AF6" s="10">
        <v>6</v>
      </c>
      <c r="AG6" s="11">
        <f t="shared" si="0"/>
        <v>4278.4899999999989</v>
      </c>
    </row>
    <row r="7" spans="1:33" x14ac:dyDescent="0.25">
      <c r="A7" s="2" t="s">
        <v>179</v>
      </c>
      <c r="B7" s="10">
        <v>62</v>
      </c>
      <c r="C7" s="10">
        <v>362</v>
      </c>
      <c r="D7" s="10">
        <v>287</v>
      </c>
      <c r="E7" s="10">
        <v>774</v>
      </c>
      <c r="F7" s="10">
        <v>560</v>
      </c>
      <c r="G7" s="10">
        <v>420</v>
      </c>
      <c r="H7" s="10">
        <v>510</v>
      </c>
      <c r="I7" s="10">
        <v>632.57000000000005</v>
      </c>
      <c r="J7" s="10">
        <v>97.11</v>
      </c>
      <c r="K7" s="10">
        <v>393.46</v>
      </c>
      <c r="L7" s="10">
        <v>1208</v>
      </c>
      <c r="M7" s="10">
        <v>2608</v>
      </c>
      <c r="N7" s="10">
        <v>1166</v>
      </c>
      <c r="O7" s="10">
        <v>320.95</v>
      </c>
      <c r="P7" s="10">
        <v>425</v>
      </c>
      <c r="Q7" s="10">
        <v>156</v>
      </c>
      <c r="R7" s="10">
        <v>234.86</v>
      </c>
      <c r="S7" s="10">
        <v>2096.31</v>
      </c>
      <c r="T7" s="10">
        <v>47</v>
      </c>
      <c r="U7" s="10">
        <v>396</v>
      </c>
      <c r="V7" s="10">
        <v>63</v>
      </c>
      <c r="W7" s="10">
        <v>690</v>
      </c>
      <c r="X7" s="10">
        <v>495</v>
      </c>
      <c r="Y7" s="10">
        <v>659</v>
      </c>
      <c r="Z7" s="10">
        <v>305</v>
      </c>
      <c r="AA7" s="10">
        <v>1946</v>
      </c>
      <c r="AB7" s="10">
        <v>1426</v>
      </c>
      <c r="AC7" s="10">
        <v>2934</v>
      </c>
      <c r="AD7" s="10">
        <v>1858.37</v>
      </c>
      <c r="AE7" s="10">
        <v>2195</v>
      </c>
      <c r="AF7" s="10">
        <v>698</v>
      </c>
      <c r="AG7" s="11">
        <f t="shared" si="0"/>
        <v>26025.63</v>
      </c>
    </row>
    <row r="8" spans="1:33" x14ac:dyDescent="0.25">
      <c r="A8" s="2" t="s">
        <v>180</v>
      </c>
      <c r="B8" s="10">
        <v>12</v>
      </c>
      <c r="C8" s="10">
        <v>118</v>
      </c>
      <c r="D8" s="10">
        <v>40</v>
      </c>
      <c r="E8" s="10">
        <v>318</v>
      </c>
      <c r="F8" s="10">
        <v>14</v>
      </c>
      <c r="G8" s="10">
        <v>97</v>
      </c>
      <c r="H8" s="10"/>
      <c r="I8" s="10">
        <v>237.67</v>
      </c>
      <c r="J8" s="10">
        <v>15.67</v>
      </c>
      <c r="K8" s="10">
        <v>1113.9000000000001</v>
      </c>
      <c r="L8" s="10">
        <v>579</v>
      </c>
      <c r="M8" s="10">
        <v>1808</v>
      </c>
      <c r="N8" s="10">
        <v>439</v>
      </c>
      <c r="O8" s="10">
        <v>44.93</v>
      </c>
      <c r="P8" s="10">
        <v>207</v>
      </c>
      <c r="Q8" s="10">
        <v>55</v>
      </c>
      <c r="R8" s="10">
        <v>4.96</v>
      </c>
      <c r="S8" s="10">
        <v>292.14</v>
      </c>
      <c r="T8" s="10">
        <v>1</v>
      </c>
      <c r="U8" s="10">
        <v>223</v>
      </c>
      <c r="V8" s="10">
        <v>1</v>
      </c>
      <c r="W8" s="10">
        <v>1442</v>
      </c>
      <c r="X8" s="10">
        <v>178</v>
      </c>
      <c r="Y8" s="10">
        <v>709</v>
      </c>
      <c r="Z8" s="10">
        <v>51</v>
      </c>
      <c r="AA8" s="10">
        <v>706</v>
      </c>
      <c r="AB8" s="10">
        <v>97</v>
      </c>
      <c r="AC8" s="10">
        <v>1761</v>
      </c>
      <c r="AD8" s="10">
        <v>571.67999999999995</v>
      </c>
      <c r="AE8" s="10">
        <v>228</v>
      </c>
      <c r="AF8" s="10">
        <v>244</v>
      </c>
      <c r="AG8" s="11">
        <f t="shared" si="0"/>
        <v>11608.95</v>
      </c>
    </row>
    <row r="9" spans="1:33" x14ac:dyDescent="0.25">
      <c r="A9" s="2" t="s">
        <v>181</v>
      </c>
      <c r="B9" s="10"/>
      <c r="C9" s="10">
        <v>211</v>
      </c>
      <c r="D9" s="10">
        <v>26</v>
      </c>
      <c r="E9" s="10">
        <v>279</v>
      </c>
      <c r="F9" s="10">
        <v>120</v>
      </c>
      <c r="G9" s="10">
        <v>102</v>
      </c>
      <c r="H9" s="10">
        <v>32</v>
      </c>
      <c r="I9" s="10">
        <v>37.72</v>
      </c>
      <c r="J9" s="10">
        <v>0.75</v>
      </c>
      <c r="K9" s="10">
        <v>186.56</v>
      </c>
      <c r="L9" s="10">
        <v>424</v>
      </c>
      <c r="M9" s="10">
        <v>332</v>
      </c>
      <c r="N9" s="10">
        <v>112</v>
      </c>
      <c r="O9" s="10">
        <v>42.18</v>
      </c>
      <c r="P9" s="10">
        <v>68</v>
      </c>
      <c r="Q9" s="10">
        <v>24</v>
      </c>
      <c r="R9" s="10">
        <v>30.25</v>
      </c>
      <c r="S9" s="10">
        <v>434.05</v>
      </c>
      <c r="T9" s="10">
        <v>1</v>
      </c>
      <c r="U9" s="10">
        <v>14</v>
      </c>
      <c r="V9" s="10">
        <v>10</v>
      </c>
      <c r="W9" s="10">
        <v>35</v>
      </c>
      <c r="X9" s="10">
        <v>98</v>
      </c>
      <c r="Y9" s="10">
        <v>589</v>
      </c>
      <c r="Z9" s="10">
        <v>122</v>
      </c>
      <c r="AA9" s="10">
        <v>461</v>
      </c>
      <c r="AB9" s="10">
        <v>207</v>
      </c>
      <c r="AC9" s="10">
        <v>669</v>
      </c>
      <c r="AD9" s="10">
        <v>260.57</v>
      </c>
      <c r="AE9" s="10">
        <v>270</v>
      </c>
      <c r="AF9" s="10">
        <v>170</v>
      </c>
      <c r="AG9" s="11">
        <f t="shared" si="0"/>
        <v>5368.08</v>
      </c>
    </row>
    <row r="10" spans="1:33" x14ac:dyDescent="0.25">
      <c r="A10" s="2" t="s">
        <v>182</v>
      </c>
      <c r="B10" s="10">
        <v>32</v>
      </c>
      <c r="C10" s="10">
        <v>197</v>
      </c>
      <c r="D10" s="10">
        <v>16</v>
      </c>
      <c r="E10" s="10">
        <v>421</v>
      </c>
      <c r="F10" s="10">
        <v>453</v>
      </c>
      <c r="G10" s="10">
        <v>354</v>
      </c>
      <c r="H10" s="10">
        <v>46</v>
      </c>
      <c r="I10" s="10">
        <v>49.23</v>
      </c>
      <c r="J10" s="10">
        <v>19.059999999999999</v>
      </c>
      <c r="K10" s="10">
        <v>202.24</v>
      </c>
      <c r="L10" s="10">
        <v>304</v>
      </c>
      <c r="M10" s="10">
        <v>1726</v>
      </c>
      <c r="N10" s="10">
        <v>148</v>
      </c>
      <c r="O10" s="10">
        <v>44.91</v>
      </c>
      <c r="P10" s="10">
        <v>66</v>
      </c>
      <c r="Q10" s="10">
        <v>66</v>
      </c>
      <c r="R10" s="10">
        <v>113.41</v>
      </c>
      <c r="S10" s="10">
        <v>112.14</v>
      </c>
      <c r="T10" s="10">
        <v>10</v>
      </c>
      <c r="U10" s="10">
        <v>506</v>
      </c>
      <c r="V10" s="10">
        <v>27</v>
      </c>
      <c r="W10" s="10">
        <v>371</v>
      </c>
      <c r="X10" s="10">
        <v>195</v>
      </c>
      <c r="Y10" s="10">
        <v>781</v>
      </c>
      <c r="Z10" s="10">
        <v>74</v>
      </c>
      <c r="AA10" s="10">
        <v>758</v>
      </c>
      <c r="AB10" s="10">
        <v>537</v>
      </c>
      <c r="AC10" s="10">
        <v>445</v>
      </c>
      <c r="AD10" s="10">
        <v>187.22</v>
      </c>
      <c r="AE10" s="10">
        <v>469</v>
      </c>
      <c r="AF10" s="10">
        <v>144</v>
      </c>
      <c r="AG10" s="11">
        <f t="shared" si="0"/>
        <v>8874.2099999999991</v>
      </c>
    </row>
    <row r="11" spans="1:33" x14ac:dyDescent="0.25">
      <c r="A11" s="2" t="s">
        <v>183</v>
      </c>
      <c r="B11" s="10">
        <v>89</v>
      </c>
      <c r="C11" s="10">
        <v>633</v>
      </c>
      <c r="D11" s="10">
        <v>105</v>
      </c>
      <c r="E11" s="10">
        <v>344</v>
      </c>
      <c r="F11" s="10">
        <v>496</v>
      </c>
      <c r="G11" s="10">
        <v>206</v>
      </c>
      <c r="H11" s="10">
        <v>10229</v>
      </c>
      <c r="I11" s="10">
        <v>148.91999999999999</v>
      </c>
      <c r="J11" s="10">
        <v>78.459999999999994</v>
      </c>
      <c r="K11" s="10">
        <v>439.96</v>
      </c>
      <c r="L11" s="10">
        <v>11422</v>
      </c>
      <c r="M11" s="10">
        <v>1507</v>
      </c>
      <c r="N11" s="10">
        <v>1743</v>
      </c>
      <c r="O11" s="10">
        <v>164.47</v>
      </c>
      <c r="P11" s="10">
        <v>243</v>
      </c>
      <c r="Q11" s="10">
        <v>296</v>
      </c>
      <c r="R11" s="10">
        <v>692.41</v>
      </c>
      <c r="S11" s="10">
        <v>326.29000000000002</v>
      </c>
      <c r="T11" s="10">
        <v>282</v>
      </c>
      <c r="U11" s="10">
        <v>552</v>
      </c>
      <c r="V11" s="10">
        <v>130</v>
      </c>
      <c r="W11" s="10">
        <v>202</v>
      </c>
      <c r="X11" s="10">
        <v>37</v>
      </c>
      <c r="Y11" s="10">
        <v>2058</v>
      </c>
      <c r="Z11" s="10">
        <v>626</v>
      </c>
      <c r="AA11" s="10">
        <v>888</v>
      </c>
      <c r="AB11" s="10">
        <v>11711</v>
      </c>
      <c r="AC11" s="10">
        <v>1760</v>
      </c>
      <c r="AD11" s="10">
        <v>151.51</v>
      </c>
      <c r="AE11" s="10">
        <v>216</v>
      </c>
      <c r="AF11" s="10">
        <v>134</v>
      </c>
      <c r="AG11" s="11">
        <f t="shared" si="0"/>
        <v>47911.02</v>
      </c>
    </row>
    <row r="12" spans="1:33" x14ac:dyDescent="0.25">
      <c r="A12" s="2" t="s">
        <v>184</v>
      </c>
      <c r="B12" s="10">
        <v>12639</v>
      </c>
      <c r="C12" s="10">
        <v>6730</v>
      </c>
      <c r="D12" s="10">
        <v>681</v>
      </c>
      <c r="E12" s="10">
        <v>3669</v>
      </c>
      <c r="F12" s="10">
        <v>8167</v>
      </c>
      <c r="G12" s="10">
        <v>13611</v>
      </c>
      <c r="H12" s="10">
        <v>19591</v>
      </c>
      <c r="I12" s="10">
        <v>133.24</v>
      </c>
      <c r="J12" s="10">
        <v>1643.47</v>
      </c>
      <c r="K12" s="10">
        <v>8320.93</v>
      </c>
      <c r="L12" s="10">
        <v>10975</v>
      </c>
      <c r="M12" s="10">
        <v>13450</v>
      </c>
      <c r="N12" s="10">
        <v>6384</v>
      </c>
      <c r="O12" s="10">
        <v>2226.56</v>
      </c>
      <c r="P12" s="10">
        <v>1413</v>
      </c>
      <c r="Q12" s="10">
        <v>14531</v>
      </c>
      <c r="R12" s="10">
        <v>3383.21</v>
      </c>
      <c r="S12" s="10">
        <v>15.68</v>
      </c>
      <c r="T12" s="10">
        <v>140</v>
      </c>
      <c r="U12" s="10">
        <v>6087</v>
      </c>
      <c r="V12" s="10">
        <v>2225</v>
      </c>
      <c r="W12" s="10">
        <v>24378</v>
      </c>
      <c r="X12" s="10">
        <v>2233</v>
      </c>
      <c r="Y12" s="10">
        <v>7127</v>
      </c>
      <c r="Z12" s="10">
        <v>505</v>
      </c>
      <c r="AA12" s="10">
        <v>4361</v>
      </c>
      <c r="AB12" s="10">
        <v>26797</v>
      </c>
      <c r="AC12" s="10">
        <v>2038</v>
      </c>
      <c r="AD12" s="10">
        <v>28.08</v>
      </c>
      <c r="AE12" s="10">
        <v>19</v>
      </c>
      <c r="AF12" s="10">
        <v>6152</v>
      </c>
      <c r="AG12" s="11">
        <f t="shared" si="0"/>
        <v>209654.16999999995</v>
      </c>
    </row>
    <row r="13" spans="1:33" x14ac:dyDescent="0.25">
      <c r="A13" s="2" t="s">
        <v>185</v>
      </c>
      <c r="B13" s="10">
        <v>79</v>
      </c>
      <c r="C13" s="10">
        <v>119</v>
      </c>
      <c r="D13" s="10">
        <v>2</v>
      </c>
      <c r="E13" s="10">
        <v>789</v>
      </c>
      <c r="F13" s="10">
        <v>266</v>
      </c>
      <c r="G13" s="10">
        <v>474</v>
      </c>
      <c r="H13" s="10">
        <v>386</v>
      </c>
      <c r="I13" s="10">
        <v>1.64</v>
      </c>
      <c r="J13" s="10">
        <v>31.22</v>
      </c>
      <c r="K13" s="10">
        <v>234.34</v>
      </c>
      <c r="L13" s="10">
        <v>964</v>
      </c>
      <c r="M13" s="10">
        <v>1565</v>
      </c>
      <c r="N13" s="10">
        <v>788</v>
      </c>
      <c r="O13" s="10">
        <v>72.92</v>
      </c>
      <c r="P13" s="10">
        <v>133</v>
      </c>
      <c r="Q13" s="10">
        <v>249</v>
      </c>
      <c r="R13" s="10">
        <v>64.36</v>
      </c>
      <c r="S13" s="10">
        <v>16.7</v>
      </c>
      <c r="T13" s="10">
        <v>11</v>
      </c>
      <c r="U13" s="10">
        <v>266</v>
      </c>
      <c r="V13" s="10">
        <v>58</v>
      </c>
      <c r="W13" s="10">
        <v>434</v>
      </c>
      <c r="X13" s="10">
        <v>217</v>
      </c>
      <c r="Y13" s="10">
        <v>365</v>
      </c>
      <c r="Z13" s="10">
        <v>157</v>
      </c>
      <c r="AA13" s="10">
        <v>51</v>
      </c>
      <c r="AB13" s="10">
        <v>593</v>
      </c>
      <c r="AC13" s="10">
        <v>616</v>
      </c>
      <c r="AD13" s="10">
        <v>261.10000000000002</v>
      </c>
      <c r="AE13" s="10">
        <v>160</v>
      </c>
      <c r="AF13" s="10">
        <v>440</v>
      </c>
      <c r="AG13" s="11">
        <f t="shared" si="0"/>
        <v>9864.2800000000007</v>
      </c>
    </row>
    <row r="14" spans="1:33" x14ac:dyDescent="0.25">
      <c r="A14" s="25" t="s">
        <v>36</v>
      </c>
      <c r="B14" s="10">
        <f>B16-B15-B13-B12-B11-B10-B9-B8-B7-B6-B5-B4</f>
        <v>1371</v>
      </c>
      <c r="C14" s="10">
        <f t="shared" ref="C14:AF14" si="1">C16-C15-C13-C12-C11-C10-C9-C8-C7-C6-C5-C4</f>
        <v>4782</v>
      </c>
      <c r="D14" s="10">
        <f t="shared" si="1"/>
        <v>2324</v>
      </c>
      <c r="E14" s="10">
        <f t="shared" si="1"/>
        <v>30452</v>
      </c>
      <c r="F14" s="10">
        <f t="shared" si="1"/>
        <v>1929</v>
      </c>
      <c r="G14" s="10">
        <f t="shared" si="1"/>
        <v>10891</v>
      </c>
      <c r="H14" s="10">
        <f t="shared" si="1"/>
        <v>4520</v>
      </c>
      <c r="I14" s="10">
        <f t="shared" si="1"/>
        <v>756.89000000000033</v>
      </c>
      <c r="J14" s="10">
        <f t="shared" si="1"/>
        <v>535.2800000000002</v>
      </c>
      <c r="K14" s="10">
        <f t="shared" si="1"/>
        <v>6128.0699999999961</v>
      </c>
      <c r="L14" s="10">
        <f t="shared" si="1"/>
        <v>5238</v>
      </c>
      <c r="M14" s="10">
        <f t="shared" si="1"/>
        <v>55142</v>
      </c>
      <c r="N14" s="10">
        <f t="shared" si="1"/>
        <v>2647</v>
      </c>
      <c r="O14" s="10">
        <f t="shared" si="1"/>
        <v>1362.7200000000003</v>
      </c>
      <c r="P14" s="10">
        <f t="shared" si="1"/>
        <v>6290</v>
      </c>
      <c r="Q14" s="10">
        <f t="shared" si="1"/>
        <v>981</v>
      </c>
      <c r="R14" s="10">
        <f t="shared" si="1"/>
        <v>1020.5799999999999</v>
      </c>
      <c r="S14" s="10">
        <f t="shared" si="1"/>
        <v>9550.6900000000023</v>
      </c>
      <c r="T14" s="10">
        <f t="shared" si="1"/>
        <v>248</v>
      </c>
      <c r="U14" s="10">
        <f t="shared" si="1"/>
        <v>1141</v>
      </c>
      <c r="V14" s="10">
        <f t="shared" si="1"/>
        <v>461</v>
      </c>
      <c r="W14" s="10">
        <f t="shared" si="1"/>
        <v>3845</v>
      </c>
      <c r="X14" s="10">
        <f t="shared" si="1"/>
        <v>7008</v>
      </c>
      <c r="Y14" s="10">
        <f t="shared" si="1"/>
        <v>7604</v>
      </c>
      <c r="Z14" s="10">
        <f t="shared" si="1"/>
        <v>8730</v>
      </c>
      <c r="AA14" s="10">
        <f t="shared" si="1"/>
        <v>4816</v>
      </c>
      <c r="AB14" s="10">
        <f t="shared" si="1"/>
        <v>4333</v>
      </c>
      <c r="AC14" s="10">
        <f t="shared" si="1"/>
        <v>13413</v>
      </c>
      <c r="AD14" s="10">
        <f t="shared" si="1"/>
        <v>3018.0699999999997</v>
      </c>
      <c r="AE14" s="10">
        <f t="shared" si="1"/>
        <v>7788</v>
      </c>
      <c r="AF14" s="10">
        <f t="shared" si="1"/>
        <v>1269</v>
      </c>
      <c r="AG14" s="11">
        <f t="shared" si="0"/>
        <v>209595.3</v>
      </c>
    </row>
    <row r="15" spans="1:33" x14ac:dyDescent="0.25">
      <c r="A15" s="2" t="s">
        <v>186</v>
      </c>
      <c r="B15" s="10"/>
      <c r="C15" s="10"/>
      <c r="D15" s="10"/>
      <c r="E15" s="10"/>
      <c r="F15" s="10"/>
      <c r="G15" s="10"/>
      <c r="H15" s="10">
        <v>15</v>
      </c>
      <c r="I15" s="10"/>
      <c r="J15" s="10">
        <v>10.34</v>
      </c>
      <c r="K15" s="10"/>
      <c r="L15" s="10">
        <v>264</v>
      </c>
      <c r="M15" s="10">
        <v>495</v>
      </c>
      <c r="N15" s="10">
        <v>41</v>
      </c>
      <c r="O15" s="10"/>
      <c r="P15" s="10">
        <v>167</v>
      </c>
      <c r="Q15" s="10"/>
      <c r="R15" s="10"/>
      <c r="S15" s="10">
        <v>150.9</v>
      </c>
      <c r="T15" s="10">
        <v>3</v>
      </c>
      <c r="U15" s="10"/>
      <c r="V15" s="10">
        <v>16</v>
      </c>
      <c r="W15" s="10">
        <v>323</v>
      </c>
      <c r="X15" s="10">
        <v>4</v>
      </c>
      <c r="Y15" s="10"/>
      <c r="Z15" s="10">
        <v>36</v>
      </c>
      <c r="AA15" s="10"/>
      <c r="AB15" s="10"/>
      <c r="AC15" s="10">
        <v>1635</v>
      </c>
      <c r="AD15" s="10"/>
      <c r="AE15" s="10"/>
      <c r="AF15" s="10"/>
      <c r="AG15" s="11">
        <f t="shared" si="0"/>
        <v>3160.24</v>
      </c>
    </row>
    <row r="16" spans="1:33" s="8" customFormat="1" x14ac:dyDescent="0.25">
      <c r="A16" s="3" t="s">
        <v>45</v>
      </c>
      <c r="B16" s="11">
        <v>16991</v>
      </c>
      <c r="C16" s="11">
        <v>24931</v>
      </c>
      <c r="D16" s="11">
        <v>6691</v>
      </c>
      <c r="E16" s="11">
        <v>57720</v>
      </c>
      <c r="F16" s="11">
        <v>31095</v>
      </c>
      <c r="G16" s="11">
        <v>36759</v>
      </c>
      <c r="H16" s="11">
        <v>41488</v>
      </c>
      <c r="I16" s="11">
        <v>6470.59</v>
      </c>
      <c r="J16" s="11">
        <v>4135.84</v>
      </c>
      <c r="K16" s="11">
        <v>27085.119999999999</v>
      </c>
      <c r="L16" s="11">
        <v>52765</v>
      </c>
      <c r="M16" s="11">
        <v>108343</v>
      </c>
      <c r="N16" s="11">
        <v>24555</v>
      </c>
      <c r="O16" s="11">
        <v>7825.58</v>
      </c>
      <c r="P16" s="11">
        <v>13358</v>
      </c>
      <c r="Q16" s="11">
        <v>20808</v>
      </c>
      <c r="R16" s="11">
        <v>10930.65</v>
      </c>
      <c r="S16" s="11">
        <v>55473.31</v>
      </c>
      <c r="T16" s="11">
        <v>1306</v>
      </c>
      <c r="U16" s="11">
        <v>22323</v>
      </c>
      <c r="V16" s="11">
        <v>4676</v>
      </c>
      <c r="W16" s="11">
        <v>45351</v>
      </c>
      <c r="X16" s="11">
        <v>16098</v>
      </c>
      <c r="Y16" s="11">
        <v>33256</v>
      </c>
      <c r="Z16" s="11">
        <v>14068</v>
      </c>
      <c r="AA16" s="11">
        <v>42720</v>
      </c>
      <c r="AB16" s="11">
        <v>64020</v>
      </c>
      <c r="AC16" s="11">
        <v>99590</v>
      </c>
      <c r="AD16" s="11">
        <v>-634.91999999999996</v>
      </c>
      <c r="AE16" s="11">
        <v>81804</v>
      </c>
      <c r="AF16" s="11">
        <v>12785</v>
      </c>
      <c r="AG16" s="11">
        <f t="shared" si="0"/>
        <v>984787.17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G1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style="7" customWidth="1"/>
    <col min="2" max="32" width="16" style="7" customWidth="1"/>
    <col min="33" max="33" width="16" style="8" customWidth="1"/>
    <col min="34" max="16384" width="9.140625" style="7"/>
  </cols>
  <sheetData>
    <row r="1" spans="1:33" ht="18.75" x14ac:dyDescent="0.3">
      <c r="A1" s="9" t="s">
        <v>275</v>
      </c>
    </row>
    <row r="2" spans="1:33" x14ac:dyDescent="0.25">
      <c r="A2" s="7" t="s">
        <v>103</v>
      </c>
    </row>
    <row r="3" spans="1:33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  <c r="AG3" s="19" t="s">
        <v>25</v>
      </c>
    </row>
    <row r="4" spans="1:33" x14ac:dyDescent="0.25">
      <c r="A4" s="10" t="s">
        <v>38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>
        <v>6</v>
      </c>
      <c r="AD4" s="10">
        <v>26</v>
      </c>
      <c r="AE4" s="10">
        <v>136</v>
      </c>
      <c r="AF4" s="10"/>
      <c r="AG4" s="11">
        <f t="shared" ref="AG4:AG11" si="0">SUM(B4:AF4)</f>
        <v>168</v>
      </c>
    </row>
    <row r="5" spans="1:33" x14ac:dyDescent="0.25">
      <c r="A5" s="10" t="s">
        <v>39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1">
        <f t="shared" si="0"/>
        <v>0</v>
      </c>
    </row>
    <row r="6" spans="1:33" x14ac:dyDescent="0.25">
      <c r="A6" s="10" t="s">
        <v>40</v>
      </c>
      <c r="B6" s="10"/>
      <c r="C6" s="10">
        <v>164613</v>
      </c>
      <c r="D6" s="10"/>
      <c r="E6" s="57">
        <v>16662</v>
      </c>
      <c r="F6" s="10">
        <v>38357</v>
      </c>
      <c r="G6" s="10">
        <v>14326</v>
      </c>
      <c r="H6" s="10">
        <v>235304</v>
      </c>
      <c r="I6" s="10">
        <v>355438.49</v>
      </c>
      <c r="J6" s="10"/>
      <c r="K6" s="10"/>
      <c r="L6" s="10">
        <v>141659</v>
      </c>
      <c r="M6" s="10">
        <v>641688</v>
      </c>
      <c r="N6" s="10">
        <v>84599</v>
      </c>
      <c r="O6" s="10"/>
      <c r="P6" s="7">
        <v>74812</v>
      </c>
      <c r="Q6" s="10">
        <v>67053</v>
      </c>
      <c r="R6" s="10">
        <v>36785.730000000003</v>
      </c>
      <c r="S6" s="10"/>
      <c r="T6" s="10"/>
      <c r="U6" s="10">
        <v>19411</v>
      </c>
      <c r="V6" s="10">
        <v>14609</v>
      </c>
      <c r="W6" s="10">
        <v>77337</v>
      </c>
      <c r="X6" s="10">
        <v>25500</v>
      </c>
      <c r="Y6" s="10">
        <v>133901</v>
      </c>
      <c r="Z6" s="10">
        <v>20</v>
      </c>
      <c r="AA6" s="10">
        <v>571071</v>
      </c>
      <c r="AB6" s="10">
        <v>47054</v>
      </c>
      <c r="AC6" s="10">
        <v>189085</v>
      </c>
      <c r="AD6" s="10"/>
      <c r="AE6" s="10"/>
      <c r="AF6" s="10">
        <v>16762</v>
      </c>
      <c r="AG6" s="11">
        <f t="shared" si="0"/>
        <v>2966047.2199999997</v>
      </c>
    </row>
    <row r="7" spans="1:33" x14ac:dyDescent="0.25">
      <c r="A7" s="10" t="s">
        <v>41</v>
      </c>
      <c r="B7" s="10"/>
      <c r="C7" s="10"/>
      <c r="D7" s="10">
        <v>517230</v>
      </c>
      <c r="E7" s="10"/>
      <c r="F7" s="10"/>
      <c r="G7" s="10">
        <v>85476</v>
      </c>
      <c r="H7" s="10"/>
      <c r="I7" s="10"/>
      <c r="J7" s="10"/>
      <c r="K7" s="10"/>
      <c r="L7" s="10"/>
      <c r="M7" s="10">
        <v>6108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>
        <v>1000</v>
      </c>
      <c r="Y7" s="10"/>
      <c r="Z7" s="10"/>
      <c r="AA7" s="10"/>
      <c r="AB7" s="10">
        <v>3187</v>
      </c>
      <c r="AC7" s="10">
        <v>1473890</v>
      </c>
      <c r="AD7" s="10"/>
      <c r="AE7" s="10"/>
      <c r="AF7" s="10"/>
      <c r="AG7" s="11">
        <f t="shared" si="0"/>
        <v>2086891</v>
      </c>
    </row>
    <row r="8" spans="1:33" x14ac:dyDescent="0.25">
      <c r="A8" s="10" t="s">
        <v>42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v>12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>
        <f t="shared" si="0"/>
        <v>12</v>
      </c>
    </row>
    <row r="9" spans="1:33" x14ac:dyDescent="0.25">
      <c r="A9" s="10" t="s">
        <v>43</v>
      </c>
      <c r="B9" s="10">
        <f>B11-B10-B8-B7-B6-B5-B4</f>
        <v>918</v>
      </c>
      <c r="C9" s="10">
        <f t="shared" ref="C9:AF9" si="1">C11-C10-C8-C7-C6-C5-C4</f>
        <v>0</v>
      </c>
      <c r="D9" s="10">
        <f t="shared" si="1"/>
        <v>-1</v>
      </c>
      <c r="E9" s="10">
        <f t="shared" si="1"/>
        <v>0</v>
      </c>
      <c r="F9" s="10">
        <f t="shared" si="1"/>
        <v>267</v>
      </c>
      <c r="G9" s="10">
        <f t="shared" si="1"/>
        <v>0</v>
      </c>
      <c r="H9" s="10">
        <f t="shared" si="1"/>
        <v>2736</v>
      </c>
      <c r="I9" s="10">
        <f t="shared" si="1"/>
        <v>6000</v>
      </c>
      <c r="J9" s="10">
        <f t="shared" si="1"/>
        <v>0</v>
      </c>
      <c r="K9" s="10">
        <f t="shared" si="1"/>
        <v>0</v>
      </c>
      <c r="L9" s="10">
        <f t="shared" si="1"/>
        <v>33595</v>
      </c>
      <c r="M9" s="10">
        <f t="shared" si="1"/>
        <v>34903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2.9999999998835847E-2</v>
      </c>
      <c r="S9" s="10">
        <f t="shared" si="1"/>
        <v>714.23</v>
      </c>
      <c r="T9" s="10">
        <f t="shared" si="1"/>
        <v>0</v>
      </c>
      <c r="U9" s="10">
        <f t="shared" si="1"/>
        <v>32</v>
      </c>
      <c r="V9" s="10">
        <f t="shared" si="1"/>
        <v>0</v>
      </c>
      <c r="W9" s="10">
        <f t="shared" si="1"/>
        <v>2076</v>
      </c>
      <c r="X9" s="10">
        <f t="shared" si="1"/>
        <v>1260</v>
      </c>
      <c r="Y9" s="10">
        <f t="shared" si="1"/>
        <v>0</v>
      </c>
      <c r="Z9" s="10">
        <f t="shared" si="1"/>
        <v>0</v>
      </c>
      <c r="AA9" s="10">
        <f t="shared" si="1"/>
        <v>1500</v>
      </c>
      <c r="AB9" s="10">
        <f t="shared" si="1"/>
        <v>2776</v>
      </c>
      <c r="AC9" s="10">
        <f t="shared" si="1"/>
        <v>158575</v>
      </c>
      <c r="AD9" s="10">
        <f t="shared" si="1"/>
        <v>0</v>
      </c>
      <c r="AE9" s="10">
        <f t="shared" si="1"/>
        <v>13237</v>
      </c>
      <c r="AF9" s="10">
        <f t="shared" si="1"/>
        <v>0</v>
      </c>
      <c r="AG9" s="11">
        <f t="shared" si="0"/>
        <v>258588.26</v>
      </c>
    </row>
    <row r="10" spans="1:33" x14ac:dyDescent="0.25">
      <c r="A10" s="10" t="s">
        <v>44</v>
      </c>
      <c r="B10" s="10"/>
      <c r="C10" s="10"/>
      <c r="D10" s="10">
        <v>23067</v>
      </c>
      <c r="E10" s="10">
        <v>837510</v>
      </c>
      <c r="F10" s="10"/>
      <c r="G10" s="10">
        <v>70292</v>
      </c>
      <c r="H10" s="10"/>
      <c r="I10" s="10">
        <v>66474.320000000007</v>
      </c>
      <c r="J10" s="10"/>
      <c r="K10" s="10">
        <v>34880.51</v>
      </c>
      <c r="L10" s="10">
        <v>119102</v>
      </c>
      <c r="M10" s="10">
        <v>215346</v>
      </c>
      <c r="N10" s="10">
        <v>212061</v>
      </c>
      <c r="O10" s="10"/>
      <c r="P10" s="10"/>
      <c r="Q10" s="10"/>
      <c r="R10" s="10"/>
      <c r="S10" s="10"/>
      <c r="T10" s="10"/>
      <c r="U10" s="10"/>
      <c r="V10" s="10"/>
      <c r="W10" s="10">
        <v>134169</v>
      </c>
      <c r="X10" s="10">
        <v>77722</v>
      </c>
      <c r="Y10" s="10">
        <v>145827</v>
      </c>
      <c r="Z10" s="10">
        <v>200874</v>
      </c>
      <c r="AA10" s="10"/>
      <c r="AB10" s="10">
        <v>218659</v>
      </c>
      <c r="AC10" s="10"/>
      <c r="AD10" s="10"/>
      <c r="AE10" s="10"/>
      <c r="AF10" s="10">
        <v>60752</v>
      </c>
      <c r="AG10" s="11">
        <f t="shared" si="0"/>
        <v>2416735.83</v>
      </c>
    </row>
    <row r="11" spans="1:33" s="8" customFormat="1" x14ac:dyDescent="0.25">
      <c r="A11" s="11" t="s">
        <v>45</v>
      </c>
      <c r="B11" s="11">
        <v>918</v>
      </c>
      <c r="C11" s="11">
        <v>164613</v>
      </c>
      <c r="D11" s="11">
        <v>540296</v>
      </c>
      <c r="E11" s="11">
        <v>854172</v>
      </c>
      <c r="F11" s="11">
        <v>38624</v>
      </c>
      <c r="G11" s="11">
        <v>170094</v>
      </c>
      <c r="H11" s="11">
        <v>238040</v>
      </c>
      <c r="I11" s="11">
        <v>427912.81</v>
      </c>
      <c r="J11" s="11"/>
      <c r="K11" s="11">
        <v>34880.51</v>
      </c>
      <c r="L11" s="11">
        <v>294356</v>
      </c>
      <c r="M11" s="11">
        <v>898045</v>
      </c>
      <c r="N11" s="11">
        <v>296672</v>
      </c>
      <c r="O11" s="11"/>
      <c r="P11" s="11">
        <v>74812</v>
      </c>
      <c r="Q11" s="11">
        <v>67053</v>
      </c>
      <c r="R11" s="11">
        <v>36785.760000000002</v>
      </c>
      <c r="S11" s="11">
        <v>714.23</v>
      </c>
      <c r="T11" s="11"/>
      <c r="U11" s="11">
        <v>19443</v>
      </c>
      <c r="V11" s="11">
        <v>14609</v>
      </c>
      <c r="W11" s="11">
        <v>213582</v>
      </c>
      <c r="X11" s="11">
        <v>105482</v>
      </c>
      <c r="Y11" s="11">
        <v>279728</v>
      </c>
      <c r="Z11" s="11">
        <v>200894</v>
      </c>
      <c r="AA11" s="11">
        <v>572571</v>
      </c>
      <c r="AB11" s="11">
        <v>271676</v>
      </c>
      <c r="AC11" s="11">
        <v>1821556</v>
      </c>
      <c r="AD11" s="11">
        <v>26</v>
      </c>
      <c r="AE11" s="11">
        <v>13373</v>
      </c>
      <c r="AF11" s="11">
        <v>77514</v>
      </c>
      <c r="AG11" s="11">
        <f t="shared" si="0"/>
        <v>7728442.3099999996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" sqref="B1"/>
    </sheetView>
  </sheetViews>
  <sheetFormatPr defaultRowHeight="15" x14ac:dyDescent="0.25"/>
  <cols>
    <col min="1" max="1" width="33.140625" customWidth="1"/>
    <col min="2" max="32" width="16" customWidth="1"/>
  </cols>
  <sheetData>
    <row r="1" spans="1:32" s="7" customFormat="1" ht="18.75" x14ac:dyDescent="0.3">
      <c r="A1" s="9" t="s">
        <v>280</v>
      </c>
    </row>
    <row r="2" spans="1:32" s="7" customFormat="1" x14ac:dyDescent="0.25">
      <c r="A2" s="6" t="s">
        <v>103</v>
      </c>
    </row>
    <row r="3" spans="1:32" s="7" customFormat="1" x14ac:dyDescent="0.25">
      <c r="A3" s="1" t="s">
        <v>0</v>
      </c>
      <c r="B3" s="19" t="s">
        <v>1</v>
      </c>
      <c r="C3" s="19" t="s">
        <v>240</v>
      </c>
      <c r="D3" s="19" t="s">
        <v>3</v>
      </c>
      <c r="E3" s="19" t="s">
        <v>4</v>
      </c>
      <c r="F3" s="19" t="s">
        <v>241</v>
      </c>
      <c r="G3" s="19" t="s">
        <v>242</v>
      </c>
      <c r="H3" s="19" t="s">
        <v>251</v>
      </c>
      <c r="I3" s="19" t="s">
        <v>7</v>
      </c>
      <c r="J3" s="19" t="s">
        <v>6</v>
      </c>
      <c r="K3" s="19" t="s">
        <v>8</v>
      </c>
      <c r="L3" s="19" t="s">
        <v>9</v>
      </c>
      <c r="M3" s="19" t="s">
        <v>10</v>
      </c>
      <c r="N3" s="19" t="s">
        <v>11</v>
      </c>
      <c r="O3" s="19" t="s">
        <v>12</v>
      </c>
      <c r="P3" s="19" t="s">
        <v>13</v>
      </c>
      <c r="Q3" s="19" t="s">
        <v>14</v>
      </c>
      <c r="R3" s="19" t="s">
        <v>243</v>
      </c>
      <c r="S3" s="19" t="s">
        <v>15</v>
      </c>
      <c r="T3" s="19" t="s">
        <v>244</v>
      </c>
      <c r="U3" s="19" t="s">
        <v>250</v>
      </c>
      <c r="V3" s="19" t="s">
        <v>239</v>
      </c>
      <c r="W3" s="19" t="s">
        <v>245</v>
      </c>
      <c r="X3" s="19" t="s">
        <v>18</v>
      </c>
      <c r="Y3" s="19" t="s">
        <v>19</v>
      </c>
      <c r="Z3" s="19" t="s">
        <v>20</v>
      </c>
      <c r="AA3" s="19" t="s">
        <v>21</v>
      </c>
      <c r="AB3" s="19" t="s">
        <v>22</v>
      </c>
      <c r="AC3" s="19" t="s">
        <v>246</v>
      </c>
      <c r="AD3" s="19" t="s">
        <v>247</v>
      </c>
      <c r="AE3" s="19" t="s">
        <v>23</v>
      </c>
      <c r="AF3" s="19" t="s">
        <v>24</v>
      </c>
    </row>
    <row r="4" spans="1:32" s="7" customFormat="1" x14ac:dyDescent="0.25">
      <c r="A4" s="10" t="s">
        <v>277</v>
      </c>
      <c r="B4" s="10"/>
      <c r="C4" s="10"/>
      <c r="D4" s="10"/>
      <c r="E4" s="10"/>
      <c r="F4" s="10"/>
      <c r="G4" s="10">
        <v>10000</v>
      </c>
      <c r="H4" s="10"/>
      <c r="I4" s="10"/>
      <c r="J4" s="10"/>
      <c r="K4" s="10"/>
      <c r="L4" s="7">
        <v>52900</v>
      </c>
      <c r="M4" s="10">
        <v>25500</v>
      </c>
      <c r="N4" s="10"/>
      <c r="O4" s="10"/>
      <c r="P4" s="10"/>
      <c r="Q4" s="10">
        <v>10000</v>
      </c>
      <c r="R4" s="10">
        <v>11100</v>
      </c>
      <c r="S4" s="61"/>
      <c r="T4" s="10"/>
      <c r="U4" s="10">
        <v>25000</v>
      </c>
      <c r="V4" s="10"/>
      <c r="W4" s="10">
        <v>23000</v>
      </c>
      <c r="X4" s="10">
        <v>12600</v>
      </c>
      <c r="Y4" s="10"/>
      <c r="Z4" s="10"/>
      <c r="AA4" s="10">
        <v>72000</v>
      </c>
      <c r="AB4" s="10">
        <v>18500</v>
      </c>
      <c r="AC4" s="10"/>
      <c r="AD4" s="10">
        <v>75000</v>
      </c>
      <c r="AE4" s="10">
        <v>90000</v>
      </c>
      <c r="AF4" s="10"/>
    </row>
    <row r="5" spans="1:32" s="7" customFormat="1" x14ac:dyDescent="0.25">
      <c r="A5" s="10" t="s">
        <v>278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>
        <v>18</v>
      </c>
      <c r="R5" s="10"/>
      <c r="S5" s="72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7" customFormat="1" x14ac:dyDescent="0.25">
      <c r="A6" s="10" t="s">
        <v>279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72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7" customFormat="1" x14ac:dyDescent="0.25">
      <c r="A7" s="10" t="s">
        <v>36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>
        <v>1</v>
      </c>
      <c r="R7" s="10"/>
      <c r="S7" s="72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8" customFormat="1" x14ac:dyDescent="0.25">
      <c r="A8" s="11" t="s">
        <v>45</v>
      </c>
      <c r="B8" s="11"/>
      <c r="C8" s="11"/>
      <c r="D8" s="11"/>
      <c r="E8" s="11"/>
      <c r="F8" s="11"/>
      <c r="G8" s="11">
        <v>10000</v>
      </c>
      <c r="H8" s="11"/>
      <c r="I8" s="11"/>
      <c r="J8" s="11"/>
      <c r="K8" s="11"/>
      <c r="L8" s="11">
        <v>52900</v>
      </c>
      <c r="M8" s="11">
        <v>25500</v>
      </c>
      <c r="N8" s="11"/>
      <c r="O8" s="11"/>
      <c r="P8" s="11"/>
      <c r="Q8" s="11">
        <v>10017</v>
      </c>
      <c r="R8" s="11">
        <v>11100</v>
      </c>
      <c r="S8" s="71"/>
      <c r="T8" s="11"/>
      <c r="U8" s="11">
        <v>25000</v>
      </c>
      <c r="V8" s="11"/>
      <c r="W8" s="11">
        <v>23000</v>
      </c>
      <c r="X8" s="11">
        <v>12600</v>
      </c>
      <c r="Y8" s="11"/>
      <c r="Z8" s="11"/>
      <c r="AA8" s="11">
        <v>72000</v>
      </c>
      <c r="AB8" s="11">
        <v>18500</v>
      </c>
      <c r="AC8" s="11"/>
      <c r="AD8" s="11">
        <v>75000</v>
      </c>
      <c r="AE8" s="11">
        <v>90000</v>
      </c>
      <c r="AF8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NL1</vt:lpstr>
      <vt:lpstr>NL2</vt:lpstr>
      <vt:lpstr>NL3</vt:lpstr>
      <vt:lpstr>NL4</vt:lpstr>
      <vt:lpstr>NL5</vt:lpstr>
      <vt:lpstr>NL6</vt:lpstr>
      <vt:lpstr>NL7</vt:lpstr>
      <vt:lpstr>NL10</vt:lpstr>
      <vt:lpstr>NL11</vt:lpstr>
      <vt:lpstr>NL12</vt:lpstr>
      <vt:lpstr>NL13</vt:lpstr>
      <vt:lpstr>NL14</vt:lpstr>
      <vt:lpstr>NL15</vt:lpstr>
      <vt:lpstr>NL17</vt:lpstr>
      <vt:lpstr>NL18</vt:lpstr>
      <vt:lpstr>NL20</vt:lpstr>
      <vt:lpstr>NL26</vt:lpstr>
      <vt:lpstr>NL33</vt:lpstr>
      <vt:lpstr>NL36</vt:lpstr>
      <vt:lpstr>NL44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2022-12-16T11:38:29Z</dcterms:modified>
</cp:coreProperties>
</file>